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C:\Users\kakura\Desktop\"/>
    </mc:Choice>
  </mc:AlternateContent>
  <xr:revisionPtr revIDLastSave="0" documentId="13_ncr:1_{7AE44120-1B0A-4B2A-ADC7-57EAD5F22083}" xr6:coauthVersionLast="47" xr6:coauthVersionMax="47" xr10:uidLastSave="{00000000-0000-0000-0000-000000000000}"/>
  <bookViews>
    <workbookView xWindow="-120" yWindow="-120" windowWidth="29040" windowHeight="15720" tabRatio="789" xr2:uid="{00000000-000D-0000-FFFF-FFFF00000000}"/>
  </bookViews>
  <sheets>
    <sheet name="報告書（事業主控）" sheetId="1" r:id="rId1"/>
    <sheet name="報告書（提出用）" sheetId="2" r:id="rId2"/>
    <sheet name="総括表" sheetId="11"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総括表!$A$1:$BI$174</definedName>
    <definedName name="_xlnm.Print_Area" localSheetId="3">保険料計算シート!$A$1:$A$31</definedName>
    <definedName name="_xlnm.Print_Area" localSheetId="0">'報告書（事業主控）'!$A$1:$AU$164</definedName>
    <definedName name="_xlnm.Print_Area" localSheetId="1">IF('報告書（事業主控）'!$BJ$16="",'報告書（提出用）'!$A$1:$AU$41,'報告書（提出用）'!$A$1:INDEX('報告書（提出用）'!$AU:$AU,'報告書（事業主控）'!$BJ$16*'報告書（事業主控）'!$BJ$14))</definedName>
    <definedName name="可能" localSheetId="2">#REF!</definedName>
    <definedName name="可能">#REF!</definedName>
    <definedName name="概算年度" localSheetId="2">#REF!</definedName>
    <definedName name="概算年度">設定シート!$D$26</definedName>
    <definedName name="事業の期間・最小値" localSheetId="2">#REF!</definedName>
    <definedName name="事業の期間・最小値">設定シート!$D$20</definedName>
    <definedName name="事業の期間・最大値" localSheetId="2">#REF!</definedName>
    <definedName name="事業の期間・最大値">設定シート!$D$21</definedName>
    <definedName name="事業の種類" localSheetId="2">#REF!</definedName>
    <definedName name="事業の種類">設定シート!$Q$45:$Q$53</definedName>
    <definedName name="事業の種類空">設定シート!$S$47</definedName>
    <definedName name="事業の種類控除" localSheetId="2">#REF!</definedName>
    <definedName name="事業の種類控除">設定シート!$S$51:$S$52</definedName>
    <definedName name="賃金算定基準" localSheetId="2">#REF!</definedName>
    <definedName name="賃金算定基準">設定シート!$D$61:$D$62</definedName>
    <definedName name="労務比率" localSheetId="2">#REF!</definedName>
    <definedName name="労務比率">設定シート!$C$45:$N$53</definedName>
  </definedNames>
  <calcPr calcId="191029"/>
</workbook>
</file>

<file path=xl/calcChain.xml><?xml version="1.0" encoding="utf-8"?>
<calcChain xmlns="http://schemas.openxmlformats.org/spreadsheetml/2006/main">
  <c r="AN286" i="2" l="1"/>
  <c r="AN285" i="2"/>
  <c r="AH285" i="2"/>
  <c r="AD285" i="2"/>
  <c r="Z285" i="2"/>
  <c r="V285" i="2"/>
  <c r="AN284" i="2"/>
  <c r="AH284" i="2"/>
  <c r="AD284" i="2"/>
  <c r="Z284" i="2"/>
  <c r="V284" i="2"/>
  <c r="AN283" i="2"/>
  <c r="AH283" i="2"/>
  <c r="V283" i="2"/>
  <c r="F283" i="2"/>
  <c r="AN282" i="2"/>
  <c r="AL282" i="2"/>
  <c r="AH282" i="2"/>
  <c r="AD282" i="2"/>
  <c r="Z282" i="2"/>
  <c r="V282" i="2"/>
  <c r="S282" i="2"/>
  <c r="Q282" i="2"/>
  <c r="O282" i="2"/>
  <c r="AN281" i="2"/>
  <c r="AH281" i="2"/>
  <c r="V281" i="2"/>
  <c r="S281" i="2"/>
  <c r="Q281" i="2"/>
  <c r="O281" i="2"/>
  <c r="J281" i="2"/>
  <c r="B281" i="2"/>
  <c r="AN280" i="2"/>
  <c r="AL280" i="2"/>
  <c r="AH280" i="2"/>
  <c r="AD280" i="2"/>
  <c r="Z280" i="2"/>
  <c r="V280" i="2"/>
  <c r="S280" i="2"/>
  <c r="Q280" i="2"/>
  <c r="O280" i="2"/>
  <c r="AN279" i="2"/>
  <c r="AH279" i="2"/>
  <c r="V279" i="2"/>
  <c r="S279" i="2"/>
  <c r="Q279" i="2"/>
  <c r="O279" i="2"/>
  <c r="J279" i="2"/>
  <c r="B279" i="2"/>
  <c r="AN278" i="2"/>
  <c r="AL278" i="2"/>
  <c r="AH278" i="2"/>
  <c r="AD278" i="2"/>
  <c r="Z278" i="2"/>
  <c r="V278" i="2"/>
  <c r="S278" i="2"/>
  <c r="Q278" i="2"/>
  <c r="O278" i="2"/>
  <c r="AN277" i="2"/>
  <c r="AH277" i="2"/>
  <c r="V277" i="2"/>
  <c r="S277" i="2"/>
  <c r="Q277" i="2"/>
  <c r="O277" i="2"/>
  <c r="J277" i="2"/>
  <c r="B277" i="2"/>
  <c r="AN276" i="2"/>
  <c r="AL276" i="2"/>
  <c r="AH276" i="2"/>
  <c r="AD276" i="2"/>
  <c r="Z276" i="2"/>
  <c r="V276" i="2"/>
  <c r="S276" i="2"/>
  <c r="Q276" i="2"/>
  <c r="O276" i="2"/>
  <c r="AN275" i="2"/>
  <c r="AH275" i="2"/>
  <c r="V275" i="2"/>
  <c r="S275" i="2"/>
  <c r="Q275" i="2"/>
  <c r="O275" i="2"/>
  <c r="J275" i="2"/>
  <c r="B275" i="2"/>
  <c r="AN274" i="2"/>
  <c r="AL274" i="2"/>
  <c r="AH274" i="2"/>
  <c r="AD274" i="2"/>
  <c r="Z274" i="2"/>
  <c r="V274" i="2"/>
  <c r="S274" i="2"/>
  <c r="Q274" i="2"/>
  <c r="O274" i="2"/>
  <c r="AN273" i="2"/>
  <c r="AH273" i="2"/>
  <c r="V273" i="2"/>
  <c r="S273" i="2"/>
  <c r="Q273" i="2"/>
  <c r="O273" i="2"/>
  <c r="J273" i="2"/>
  <c r="B273" i="2"/>
  <c r="AN272" i="2"/>
  <c r="AL272" i="2"/>
  <c r="AH272" i="2"/>
  <c r="AD272" i="2"/>
  <c r="Z272" i="2"/>
  <c r="V272" i="2"/>
  <c r="S272" i="2"/>
  <c r="Q272" i="2"/>
  <c r="O272" i="2"/>
  <c r="AN271" i="2"/>
  <c r="AH271" i="2"/>
  <c r="V271" i="2"/>
  <c r="S271" i="2"/>
  <c r="Q271" i="2"/>
  <c r="O271" i="2"/>
  <c r="J271" i="2"/>
  <c r="B271" i="2"/>
  <c r="AN270" i="2"/>
  <c r="AL270" i="2"/>
  <c r="AH270" i="2"/>
  <c r="AD270" i="2"/>
  <c r="Z270" i="2"/>
  <c r="V270" i="2"/>
  <c r="S270" i="2"/>
  <c r="Q270" i="2"/>
  <c r="O270" i="2"/>
  <c r="AN269" i="2"/>
  <c r="AH269" i="2"/>
  <c r="V269" i="2"/>
  <c r="S269" i="2"/>
  <c r="Q269" i="2"/>
  <c r="O269" i="2"/>
  <c r="J269" i="2"/>
  <c r="B269" i="2"/>
  <c r="AN268" i="2"/>
  <c r="AL268" i="2"/>
  <c r="AH268" i="2"/>
  <c r="AD268" i="2"/>
  <c r="Z268" i="2"/>
  <c r="V268" i="2"/>
  <c r="S268" i="2"/>
  <c r="Q268" i="2"/>
  <c r="O268" i="2"/>
  <c r="AN267" i="2"/>
  <c r="AH267" i="2"/>
  <c r="V267" i="2"/>
  <c r="S267" i="2"/>
  <c r="Q267" i="2"/>
  <c r="O267" i="2"/>
  <c r="J267" i="2"/>
  <c r="B267" i="2"/>
  <c r="AN266" i="2"/>
  <c r="AL266" i="2"/>
  <c r="AH266" i="2"/>
  <c r="AD266" i="2"/>
  <c r="Z266" i="2"/>
  <c r="V266" i="2"/>
  <c r="S266" i="2"/>
  <c r="Q266" i="2"/>
  <c r="O266" i="2"/>
  <c r="AN265" i="2"/>
  <c r="AH265" i="2"/>
  <c r="V265" i="2"/>
  <c r="S265" i="2"/>
  <c r="Q265" i="2"/>
  <c r="O265" i="2"/>
  <c r="J265" i="2"/>
  <c r="B265" i="2"/>
  <c r="AD284" i="1"/>
  <c r="Z284" i="1"/>
  <c r="AN283" i="1"/>
  <c r="AN286" i="1" s="1"/>
  <c r="AY282" i="1"/>
  <c r="BL282" i="1" s="1"/>
  <c r="BM282" i="1" s="1"/>
  <c r="AH282" i="1"/>
  <c r="BA281" i="1"/>
  <c r="AV281" i="1"/>
  <c r="AZ282" i="1" s="1"/>
  <c r="AH281" i="1"/>
  <c r="AY280" i="1"/>
  <c r="AH280" i="1"/>
  <c r="BA279" i="1"/>
  <c r="AV279" i="1"/>
  <c r="AZ280" i="1" s="1"/>
  <c r="AH279" i="1"/>
  <c r="AZ278" i="1"/>
  <c r="AH278" i="1"/>
  <c r="AY278" i="1" s="1"/>
  <c r="BA277" i="1"/>
  <c r="AX277" i="1"/>
  <c r="AV277" i="1"/>
  <c r="AW277" i="1" s="1"/>
  <c r="AH277" i="1"/>
  <c r="AH276" i="1"/>
  <c r="AY276" i="1" s="1"/>
  <c r="BA275" i="1"/>
  <c r="AW275" i="1"/>
  <c r="AV275" i="1"/>
  <c r="AX275" i="1" s="1"/>
  <c r="AH275" i="1"/>
  <c r="AH274" i="1"/>
  <c r="AY274" i="1" s="1"/>
  <c r="BA273" i="1"/>
  <c r="AV273" i="1"/>
  <c r="AL274" i="1" s="1"/>
  <c r="AH273" i="1"/>
  <c r="AZ272" i="1"/>
  <c r="AL272" i="1"/>
  <c r="BB272" i="1" s="1"/>
  <c r="AH272" i="1"/>
  <c r="AY272" i="1" s="1"/>
  <c r="BA271" i="1"/>
  <c r="BA283" i="1" s="1"/>
  <c r="AX271" i="1"/>
  <c r="AV271" i="1"/>
  <c r="AW271" i="1" s="1"/>
  <c r="AH271" i="1"/>
  <c r="AY270" i="1"/>
  <c r="AL270" i="1"/>
  <c r="BB270" i="1" s="1"/>
  <c r="AH270" i="1"/>
  <c r="AN270" i="1" s="1"/>
  <c r="BA269" i="1"/>
  <c r="AV269" i="1"/>
  <c r="AZ270" i="1" s="1"/>
  <c r="BC270" i="1" s="1"/>
  <c r="AH269" i="1"/>
  <c r="AY268" i="1"/>
  <c r="BL268" i="1" s="1"/>
  <c r="BM268" i="1" s="1"/>
  <c r="AH268" i="1"/>
  <c r="BA267" i="1"/>
  <c r="AV267" i="1"/>
  <c r="AZ268" i="1" s="1"/>
  <c r="AH267" i="1"/>
  <c r="AZ266" i="1"/>
  <c r="AH266" i="1"/>
  <c r="AY266" i="1" s="1"/>
  <c r="BA265" i="1"/>
  <c r="AX265" i="1"/>
  <c r="AV265" i="1"/>
  <c r="AW265" i="1" s="1"/>
  <c r="AH265" i="1"/>
  <c r="AH283" i="1" s="1"/>
  <c r="V283" i="1" s="1"/>
  <c r="W259" i="1"/>
  <c r="V259" i="1"/>
  <c r="U259" i="1"/>
  <c r="T259" i="1"/>
  <c r="S259" i="1"/>
  <c r="R259" i="1"/>
  <c r="Q259" i="1"/>
  <c r="P259" i="1"/>
  <c r="O259" i="1"/>
  <c r="N259" i="1"/>
  <c r="M259" i="1"/>
  <c r="L259" i="1"/>
  <c r="K259" i="1"/>
  <c r="J259" i="1"/>
  <c r="BH247" i="1"/>
  <c r="BH248" i="1" s="1"/>
  <c r="BH249" i="1" s="1"/>
  <c r="BH250" i="1" s="1"/>
  <c r="BG247" i="1"/>
  <c r="BG248" i="1" s="1"/>
  <c r="AD244" i="2"/>
  <c r="Z244" i="2"/>
  <c r="V244" i="2"/>
  <c r="AD243" i="2"/>
  <c r="Z243" i="2"/>
  <c r="AN242"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AH236" i="2"/>
  <c r="V236" i="2"/>
  <c r="S236" i="2"/>
  <c r="Q236" i="2"/>
  <c r="O236" i="2"/>
  <c r="J236" i="2"/>
  <c r="B236" i="2"/>
  <c r="AH235" i="2"/>
  <c r="AD235" i="2"/>
  <c r="Z235" i="2"/>
  <c r="V235" i="2"/>
  <c r="S235" i="2"/>
  <c r="Q235" i="2"/>
  <c r="O235" i="2"/>
  <c r="AN234" i="2"/>
  <c r="V234" i="2"/>
  <c r="S234" i="2"/>
  <c r="Q234" i="2"/>
  <c r="O234" i="2"/>
  <c r="J234" i="2"/>
  <c r="B234" i="2"/>
  <c r="AD233" i="2"/>
  <c r="Z233" i="2"/>
  <c r="V233" i="2"/>
  <c r="S233" i="2"/>
  <c r="Q233" i="2"/>
  <c r="O233" i="2"/>
  <c r="AN232" i="2"/>
  <c r="AH232" i="2"/>
  <c r="V232" i="2"/>
  <c r="S232" i="2"/>
  <c r="Q232" i="2"/>
  <c r="O232" i="2"/>
  <c r="J232" i="2"/>
  <c r="B232" i="2"/>
  <c r="AD231" i="2"/>
  <c r="Z231" i="2"/>
  <c r="V231" i="2"/>
  <c r="S231" i="2"/>
  <c r="Q231" i="2"/>
  <c r="O231" i="2"/>
  <c r="AN230" i="2"/>
  <c r="V230" i="2"/>
  <c r="S230" i="2"/>
  <c r="Q230" i="2"/>
  <c r="O230" i="2"/>
  <c r="J230" i="2"/>
  <c r="B230" i="2"/>
  <c r="AH229"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AH224" i="2"/>
  <c r="V224" i="2"/>
  <c r="S224" i="2"/>
  <c r="Q224" i="2"/>
  <c r="O224" i="2"/>
  <c r="J224" i="2"/>
  <c r="B224" i="2"/>
  <c r="AD243" i="1"/>
  <c r="Z243" i="1"/>
  <c r="AN242" i="1"/>
  <c r="AN245" i="1" s="1"/>
  <c r="AN245" i="2" s="1"/>
  <c r="AH241" i="1"/>
  <c r="AH241" i="2" s="1"/>
  <c r="BA240" i="1"/>
  <c r="AV240" i="1"/>
  <c r="AX240" i="1" s="1"/>
  <c r="AH240" i="1"/>
  <c r="AH240" i="2" s="1"/>
  <c r="AL239" i="1"/>
  <c r="AL239" i="2" s="1"/>
  <c r="AH239" i="1"/>
  <c r="AY239" i="1" s="1"/>
  <c r="BA238" i="1"/>
  <c r="AV238" i="1"/>
  <c r="AX238" i="1" s="1"/>
  <c r="AH238" i="1"/>
  <c r="AH238" i="2" s="1"/>
  <c r="AH237" i="1"/>
  <c r="AY237" i="1" s="1"/>
  <c r="BA236" i="1"/>
  <c r="AV236" i="1"/>
  <c r="AW236" i="1" s="1"/>
  <c r="AH236" i="1"/>
  <c r="AH235" i="1"/>
  <c r="BA234" i="1"/>
  <c r="AV234" i="1"/>
  <c r="AX234" i="1" s="1"/>
  <c r="AH234" i="1"/>
  <c r="AH234" i="2" s="1"/>
  <c r="AH233" i="1"/>
  <c r="AH233" i="2" s="1"/>
  <c r="BA232" i="1"/>
  <c r="AW232" i="1"/>
  <c r="AV232" i="1"/>
  <c r="AL233" i="1" s="1"/>
  <c r="AL233" i="2" s="1"/>
  <c r="AH232" i="1"/>
  <c r="AH231" i="1"/>
  <c r="AY231" i="1" s="1"/>
  <c r="BA230" i="1"/>
  <c r="AV230" i="1"/>
  <c r="AX230" i="1" s="1"/>
  <c r="AH230" i="1"/>
  <c r="AH230" i="2" s="1"/>
  <c r="AL229" i="1"/>
  <c r="AL229" i="2" s="1"/>
  <c r="AH229" i="1"/>
  <c r="AY229" i="1" s="1"/>
  <c r="BA228" i="1"/>
  <c r="AV228" i="1"/>
  <c r="AX228" i="1" s="1"/>
  <c r="AH228" i="1"/>
  <c r="AH228" i="2" s="1"/>
  <c r="AY227" i="1"/>
  <c r="AH227" i="1"/>
  <c r="AH227" i="2" s="1"/>
  <c r="BA226" i="1"/>
  <c r="AV226" i="1"/>
  <c r="AX226" i="1" s="1"/>
  <c r="AH226" i="1"/>
  <c r="AH226" i="2" s="1"/>
  <c r="AH225" i="1"/>
  <c r="AY225" i="1" s="1"/>
  <c r="BA224" i="1"/>
  <c r="AV224" i="1"/>
  <c r="AW224" i="1" s="1"/>
  <c r="AH224" i="1"/>
  <c r="W218" i="1"/>
  <c r="V218" i="1"/>
  <c r="U218" i="1"/>
  <c r="T218" i="1"/>
  <c r="S218" i="1"/>
  <c r="R218" i="1"/>
  <c r="Q218" i="1"/>
  <c r="P218" i="1"/>
  <c r="O218" i="1"/>
  <c r="N218" i="1"/>
  <c r="M218" i="1"/>
  <c r="L218" i="1"/>
  <c r="K218" i="1"/>
  <c r="J218" i="1"/>
  <c r="BH206" i="1"/>
  <c r="BH207" i="1" s="1"/>
  <c r="BH208" i="1" s="1"/>
  <c r="BH209" i="1" s="1"/>
  <c r="BG206" i="1"/>
  <c r="BG207" i="1" s="1"/>
  <c r="AD202" i="1"/>
  <c r="Z202" i="1"/>
  <c r="AN201" i="1"/>
  <c r="AN204" i="1" s="1"/>
  <c r="AH200" i="1"/>
  <c r="AY200" i="1" s="1"/>
  <c r="BA199" i="1"/>
  <c r="AV199" i="1"/>
  <c r="AH199" i="1"/>
  <c r="AH198" i="1"/>
  <c r="AY198" i="1" s="1"/>
  <c r="BA197" i="1"/>
  <c r="AX197" i="1"/>
  <c r="AV197" i="1"/>
  <c r="AH197" i="1"/>
  <c r="AH196" i="1"/>
  <c r="AY196" i="1" s="1"/>
  <c r="BA195" i="1"/>
  <c r="AV195" i="1"/>
  <c r="AW195" i="1" s="1"/>
  <c r="AH195" i="1"/>
  <c r="AH194" i="1"/>
  <c r="AY194" i="1" s="1"/>
  <c r="BA193" i="1"/>
  <c r="AV193" i="1"/>
  <c r="AW193" i="1" s="1"/>
  <c r="AH193" i="1"/>
  <c r="AH192" i="1"/>
  <c r="AY192" i="1" s="1"/>
  <c r="BA191" i="1"/>
  <c r="AV191" i="1"/>
  <c r="AX191" i="1" s="1"/>
  <c r="AH191" i="1"/>
  <c r="AH190" i="1"/>
  <c r="AY190" i="1" s="1"/>
  <c r="BA189" i="1"/>
  <c r="AV189" i="1"/>
  <c r="AL190" i="1" s="1"/>
  <c r="AH189" i="1"/>
  <c r="AH188" i="1"/>
  <c r="AY188" i="1" s="1"/>
  <c r="BA187" i="1"/>
  <c r="AV187" i="1"/>
  <c r="AH187" i="1"/>
  <c r="AH186" i="1"/>
  <c r="AY186" i="1" s="1"/>
  <c r="BA185" i="1"/>
  <c r="AX185" i="1"/>
  <c r="AV185" i="1"/>
  <c r="AH185" i="1"/>
  <c r="AH184" i="1"/>
  <c r="AY184" i="1" s="1"/>
  <c r="BA183" i="1"/>
  <c r="AV183" i="1"/>
  <c r="AW183" i="1" s="1"/>
  <c r="AH183" i="1"/>
  <c r="W177" i="1"/>
  <c r="V177" i="1"/>
  <c r="U177" i="1"/>
  <c r="T177" i="1"/>
  <c r="S177" i="1"/>
  <c r="R177" i="1"/>
  <c r="Q177" i="1"/>
  <c r="P177" i="1"/>
  <c r="O177" i="1"/>
  <c r="N177" i="1"/>
  <c r="M177" i="1"/>
  <c r="L177" i="1"/>
  <c r="K177" i="1"/>
  <c r="J177" i="1"/>
  <c r="BH165" i="1"/>
  <c r="BH166" i="1" s="1"/>
  <c r="BH167" i="1" s="1"/>
  <c r="BH168" i="1" s="1"/>
  <c r="BG165" i="1"/>
  <c r="BG166" i="1" s="1"/>
  <c r="AN204" i="2"/>
  <c r="AN203" i="2"/>
  <c r="AH203" i="2"/>
  <c r="AD203" i="2"/>
  <c r="Z203" i="2"/>
  <c r="V203" i="2"/>
  <c r="AN202" i="2"/>
  <c r="AH202" i="2"/>
  <c r="AD202" i="2"/>
  <c r="Z202" i="2"/>
  <c r="V202" i="2"/>
  <c r="AN201" i="2"/>
  <c r="AH201" i="2"/>
  <c r="V201" i="2"/>
  <c r="F201" i="2"/>
  <c r="AN200" i="2"/>
  <c r="AL200" i="2"/>
  <c r="AH200" i="2"/>
  <c r="AD200" i="2"/>
  <c r="Z200" i="2"/>
  <c r="V200" i="2"/>
  <c r="S200" i="2"/>
  <c r="Q200" i="2"/>
  <c r="O200" i="2"/>
  <c r="AN199" i="2"/>
  <c r="AH199" i="2"/>
  <c r="V199" i="2"/>
  <c r="S199" i="2"/>
  <c r="Q199" i="2"/>
  <c r="O199" i="2"/>
  <c r="J199" i="2"/>
  <c r="B199" i="2"/>
  <c r="AN198" i="2"/>
  <c r="AL198" i="2"/>
  <c r="AH198" i="2"/>
  <c r="AD198" i="2"/>
  <c r="Z198" i="2"/>
  <c r="V198" i="2"/>
  <c r="S198" i="2"/>
  <c r="Q198" i="2"/>
  <c r="O198" i="2"/>
  <c r="AN197" i="2"/>
  <c r="AH197" i="2"/>
  <c r="V197" i="2"/>
  <c r="S197" i="2"/>
  <c r="Q197" i="2"/>
  <c r="O197" i="2"/>
  <c r="J197" i="2"/>
  <c r="B197" i="2"/>
  <c r="AN196" i="2"/>
  <c r="AL196" i="2"/>
  <c r="AH196" i="2"/>
  <c r="AD196" i="2"/>
  <c r="Z196" i="2"/>
  <c r="V196" i="2"/>
  <c r="S196" i="2"/>
  <c r="Q196" i="2"/>
  <c r="O196" i="2"/>
  <c r="AN195" i="2"/>
  <c r="AH195" i="2"/>
  <c r="V195" i="2"/>
  <c r="S195" i="2"/>
  <c r="Q195" i="2"/>
  <c r="O195" i="2"/>
  <c r="J195" i="2"/>
  <c r="B195" i="2"/>
  <c r="AN194" i="2"/>
  <c r="AL194" i="2"/>
  <c r="AH194" i="2"/>
  <c r="AD194" i="2"/>
  <c r="Z194" i="2"/>
  <c r="V194" i="2"/>
  <c r="S194" i="2"/>
  <c r="Q194" i="2"/>
  <c r="O194" i="2"/>
  <c r="AN193" i="2"/>
  <c r="AH193" i="2"/>
  <c r="V193" i="2"/>
  <c r="S193" i="2"/>
  <c r="Q193" i="2"/>
  <c r="O193" i="2"/>
  <c r="J193" i="2"/>
  <c r="B193" i="2"/>
  <c r="AN192" i="2"/>
  <c r="AL192" i="2"/>
  <c r="AH192" i="2"/>
  <c r="AD192" i="2"/>
  <c r="Z192" i="2"/>
  <c r="V192" i="2"/>
  <c r="S192" i="2"/>
  <c r="Q192" i="2"/>
  <c r="O192" i="2"/>
  <c r="AN191" i="2"/>
  <c r="AH191" i="2"/>
  <c r="V191" i="2"/>
  <c r="S191" i="2"/>
  <c r="Q191" i="2"/>
  <c r="O191" i="2"/>
  <c r="J191" i="2"/>
  <c r="B191" i="2"/>
  <c r="AN190" i="2"/>
  <c r="AL190" i="2"/>
  <c r="AH190" i="2"/>
  <c r="AD190" i="2"/>
  <c r="Z190" i="2"/>
  <c r="V190" i="2"/>
  <c r="S190" i="2"/>
  <c r="Q190" i="2"/>
  <c r="O190" i="2"/>
  <c r="AN189" i="2"/>
  <c r="AH189" i="2"/>
  <c r="V189" i="2"/>
  <c r="S189" i="2"/>
  <c r="Q189" i="2"/>
  <c r="O189" i="2"/>
  <c r="J189" i="2"/>
  <c r="B189" i="2"/>
  <c r="AN188" i="2"/>
  <c r="AL188" i="2"/>
  <c r="AH188" i="2"/>
  <c r="AD188" i="2"/>
  <c r="Z188" i="2"/>
  <c r="V188" i="2"/>
  <c r="S188" i="2"/>
  <c r="Q188" i="2"/>
  <c r="O188" i="2"/>
  <c r="AN187" i="2"/>
  <c r="AH187" i="2"/>
  <c r="V187" i="2"/>
  <c r="S187" i="2"/>
  <c r="Q187" i="2"/>
  <c r="O187" i="2"/>
  <c r="J187" i="2"/>
  <c r="B187" i="2"/>
  <c r="AN186" i="2"/>
  <c r="AL186" i="2"/>
  <c r="AH186" i="2"/>
  <c r="AD186" i="2"/>
  <c r="Z186" i="2"/>
  <c r="V186" i="2"/>
  <c r="S186" i="2"/>
  <c r="Q186" i="2"/>
  <c r="O186" i="2"/>
  <c r="AN185" i="2"/>
  <c r="AH185" i="2"/>
  <c r="V185" i="2"/>
  <c r="S185" i="2"/>
  <c r="Q185" i="2"/>
  <c r="O185" i="2"/>
  <c r="J185" i="2"/>
  <c r="B185" i="2"/>
  <c r="AN184" i="2"/>
  <c r="AL184" i="2"/>
  <c r="AH184" i="2"/>
  <c r="AD184" i="2"/>
  <c r="Z184" i="2"/>
  <c r="V184" i="2"/>
  <c r="S184" i="2"/>
  <c r="Q184" i="2"/>
  <c r="O184" i="2"/>
  <c r="AN183" i="2"/>
  <c r="AH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61" i="1"/>
  <c r="AD161" i="2" s="1"/>
  <c r="Z161" i="1"/>
  <c r="Z161" i="2" s="1"/>
  <c r="AN160" i="1"/>
  <c r="AN163" i="1" s="1"/>
  <c r="AN163" i="2" s="1"/>
  <c r="AH159" i="1"/>
  <c r="BA158" i="1"/>
  <c r="AV158" i="1"/>
  <c r="AX158" i="1" s="1"/>
  <c r="AH158" i="1"/>
  <c r="AH158" i="2" s="1"/>
  <c r="AH157" i="1"/>
  <c r="AH157" i="2" s="1"/>
  <c r="BA156" i="1"/>
  <c r="AV156" i="1"/>
  <c r="AH156" i="1"/>
  <c r="AH156" i="2" s="1"/>
  <c r="AH155" i="1"/>
  <c r="AH155" i="2" s="1"/>
  <c r="BA154" i="1"/>
  <c r="AV154" i="1"/>
  <c r="AW154" i="1" s="1"/>
  <c r="AH154" i="1"/>
  <c r="AH154" i="2" s="1"/>
  <c r="AH153" i="1"/>
  <c r="AY153" i="1" s="1"/>
  <c r="BA152" i="1"/>
  <c r="AV152" i="1"/>
  <c r="AX152" i="1" s="1"/>
  <c r="AH152" i="1"/>
  <c r="AH152" i="2" s="1"/>
  <c r="AH151" i="1"/>
  <c r="AY151" i="1" s="1"/>
  <c r="BA150" i="1"/>
  <c r="AV150" i="1"/>
  <c r="AL151" i="1" s="1"/>
  <c r="AL151" i="2" s="1"/>
  <c r="AH150" i="1"/>
  <c r="AH150" i="2" s="1"/>
  <c r="AH149" i="1"/>
  <c r="AY149" i="1" s="1"/>
  <c r="BA148" i="1"/>
  <c r="AV148" i="1"/>
  <c r="AL149" i="1" s="1"/>
  <c r="AL149" i="2" s="1"/>
  <c r="AH148" i="1"/>
  <c r="AH148" i="2" s="1"/>
  <c r="AH147" i="1"/>
  <c r="AH147" i="2" s="1"/>
  <c r="BA146" i="1"/>
  <c r="AV146" i="1"/>
  <c r="AX146" i="1" s="1"/>
  <c r="AH146" i="1"/>
  <c r="AH146" i="2" s="1"/>
  <c r="AH145" i="1"/>
  <c r="AH145" i="2" s="1"/>
  <c r="BA144" i="1"/>
  <c r="AV144" i="1"/>
  <c r="AL145" i="1" s="1"/>
  <c r="AL145" i="2" s="1"/>
  <c r="AH144" i="1"/>
  <c r="AH144" i="2" s="1"/>
  <c r="AH143" i="1"/>
  <c r="AY143" i="1" s="1"/>
  <c r="BA142" i="1"/>
  <c r="AV142" i="1"/>
  <c r="AW142" i="1" s="1"/>
  <c r="AH142" i="1"/>
  <c r="AH142" i="2" s="1"/>
  <c r="W136" i="1"/>
  <c r="V136" i="1"/>
  <c r="U136" i="1"/>
  <c r="T136" i="1"/>
  <c r="S136" i="1"/>
  <c r="R136" i="1"/>
  <c r="Q136" i="1"/>
  <c r="P136" i="1"/>
  <c r="O136" i="1"/>
  <c r="N136" i="1"/>
  <c r="M136" i="1"/>
  <c r="L136" i="1"/>
  <c r="K136" i="1"/>
  <c r="J136" i="1"/>
  <c r="BH124" i="1"/>
  <c r="BH125" i="1" s="1"/>
  <c r="BH126" i="1" s="1"/>
  <c r="BH127" i="1" s="1"/>
  <c r="BG124" i="1"/>
  <c r="BI124" i="1"/>
  <c r="BI206" i="1"/>
  <c r="BL278" i="1" l="1"/>
  <c r="BM278" i="1" s="1"/>
  <c r="BL274" i="1"/>
  <c r="BM274" i="1" s="1"/>
  <c r="BC274" i="1"/>
  <c r="BL266" i="1"/>
  <c r="BC266" i="1"/>
  <c r="AY284" i="1"/>
  <c r="AH284" i="1" s="1"/>
  <c r="BL270" i="1"/>
  <c r="BM270" i="1" s="1"/>
  <c r="BL280" i="1"/>
  <c r="BM280" i="1" s="1"/>
  <c r="V284" i="1"/>
  <c r="AD286" i="1" s="1"/>
  <c r="BB274" i="1"/>
  <c r="AN274" i="1"/>
  <c r="BG249" i="1"/>
  <c r="BL276" i="1"/>
  <c r="BM276" i="1" s="1"/>
  <c r="BL272" i="1"/>
  <c r="BM272" i="1" s="1"/>
  <c r="BC272" i="1"/>
  <c r="BA201" i="1"/>
  <c r="AZ227" i="1"/>
  <c r="AL231" i="1"/>
  <c r="AL231" i="2" s="1"/>
  <c r="AY241" i="1"/>
  <c r="BL241" i="1" s="1"/>
  <c r="BM241" i="1" s="1"/>
  <c r="AW267" i="1"/>
  <c r="AL276" i="1"/>
  <c r="BB276" i="1" s="1"/>
  <c r="AW279" i="1"/>
  <c r="AH237" i="2"/>
  <c r="AX267" i="1"/>
  <c r="AZ274" i="1"/>
  <c r="AX279" i="1"/>
  <c r="AZ241" i="1"/>
  <c r="AL266" i="1"/>
  <c r="BB266" i="1" s="1"/>
  <c r="AW269" i="1"/>
  <c r="AL278" i="1"/>
  <c r="BB278" i="1" s="1"/>
  <c r="BC278" i="1" s="1"/>
  <c r="AW281" i="1"/>
  <c r="AZ188" i="1"/>
  <c r="AH242" i="1"/>
  <c r="BA242" i="1"/>
  <c r="AX269" i="1"/>
  <c r="AZ276" i="1"/>
  <c r="BC276" i="1" s="1"/>
  <c r="AX281" i="1"/>
  <c r="AL268" i="1"/>
  <c r="AL280" i="1"/>
  <c r="AH239" i="2"/>
  <c r="AW273" i="1"/>
  <c r="AL282" i="1"/>
  <c r="BB282" i="1" s="1"/>
  <c r="BC282" i="1" s="1"/>
  <c r="AZ239" i="1"/>
  <c r="BL239" i="1" s="1"/>
  <c r="BM239" i="1" s="1"/>
  <c r="AH225" i="2"/>
  <c r="AX273" i="1"/>
  <c r="AW230" i="1"/>
  <c r="AN272" i="1"/>
  <c r="AH231" i="2"/>
  <c r="BB239" i="1"/>
  <c r="AL192" i="1"/>
  <c r="BB192" i="1" s="1"/>
  <c r="BC192" i="1" s="1"/>
  <c r="BB229" i="1"/>
  <c r="AX236" i="1"/>
  <c r="AZ192" i="1"/>
  <c r="AN229" i="1"/>
  <c r="AN229" i="2" s="1"/>
  <c r="AZ190" i="1"/>
  <c r="BL190" i="1" s="1"/>
  <c r="BM190" i="1" s="1"/>
  <c r="AX232" i="1"/>
  <c r="AW189" i="1"/>
  <c r="AZ229" i="1"/>
  <c r="BL229" i="1" s="1"/>
  <c r="BM229" i="1" s="1"/>
  <c r="AX189" i="1"/>
  <c r="AX193" i="1"/>
  <c r="AL227" i="1"/>
  <c r="AL227" i="2" s="1"/>
  <c r="AZ233" i="1"/>
  <c r="AL241" i="1"/>
  <c r="BL227" i="1"/>
  <c r="BM227" i="1" s="1"/>
  <c r="AW234" i="1"/>
  <c r="AX224" i="1"/>
  <c r="AN239" i="1"/>
  <c r="AN239" i="2" s="1"/>
  <c r="AN235" i="1"/>
  <c r="AN235" i="2" s="1"/>
  <c r="BB231" i="1"/>
  <c r="AN233" i="1"/>
  <c r="AN233" i="2" s="1"/>
  <c r="BG208" i="1"/>
  <c r="AZ231" i="1"/>
  <c r="AH201" i="1"/>
  <c r="V201" i="1" s="1"/>
  <c r="V202" i="1" s="1"/>
  <c r="AW226" i="1"/>
  <c r="AY233" i="1"/>
  <c r="AL235" i="1"/>
  <c r="AL235" i="2" s="1"/>
  <c r="AW238" i="1"/>
  <c r="AL225" i="1"/>
  <c r="AW228" i="1"/>
  <c r="AY235" i="1"/>
  <c r="AL237" i="1"/>
  <c r="AW240" i="1"/>
  <c r="AZ198" i="1"/>
  <c r="AZ235" i="1"/>
  <c r="AZ186" i="1"/>
  <c r="BL186" i="1" s="1"/>
  <c r="BM186" i="1" s="1"/>
  <c r="AZ225" i="1"/>
  <c r="AZ237" i="1"/>
  <c r="BB190" i="1"/>
  <c r="AN190" i="1"/>
  <c r="AZ200" i="1"/>
  <c r="BL192" i="1"/>
  <c r="BM192" i="1" s="1"/>
  <c r="AY202" i="1"/>
  <c r="AH202" i="1" s="1"/>
  <c r="BG167" i="1"/>
  <c r="BL188" i="1"/>
  <c r="BM188" i="1" s="1"/>
  <c r="BL198" i="1"/>
  <c r="BM198" i="1" s="1"/>
  <c r="AX183" i="1"/>
  <c r="AX195" i="1"/>
  <c r="AW185" i="1"/>
  <c r="AL194" i="1"/>
  <c r="AW197" i="1"/>
  <c r="AL184" i="1"/>
  <c r="BB184" i="1" s="1"/>
  <c r="AW187" i="1"/>
  <c r="AL196" i="1"/>
  <c r="BB196" i="1" s="1"/>
  <c r="AW199" i="1"/>
  <c r="AX187" i="1"/>
  <c r="AZ194" i="1"/>
  <c r="BL194" i="1" s="1"/>
  <c r="BM194" i="1" s="1"/>
  <c r="AX199" i="1"/>
  <c r="AL186" i="1"/>
  <c r="AL198" i="1"/>
  <c r="AZ184" i="1"/>
  <c r="BL184" i="1" s="1"/>
  <c r="AZ196" i="1"/>
  <c r="BL196" i="1" s="1"/>
  <c r="BM196" i="1" s="1"/>
  <c r="AL188" i="1"/>
  <c r="BB188" i="1" s="1"/>
  <c r="AW191" i="1"/>
  <c r="AL200" i="1"/>
  <c r="BB200" i="1" s="1"/>
  <c r="AY145" i="1"/>
  <c r="BB145" i="1" s="1"/>
  <c r="AN160" i="2"/>
  <c r="AX154" i="1"/>
  <c r="AZ159" i="1"/>
  <c r="AL159" i="1"/>
  <c r="AL159" i="2" s="1"/>
  <c r="AH149" i="2"/>
  <c r="AX142" i="1"/>
  <c r="AW148" i="1"/>
  <c r="AX148" i="1"/>
  <c r="AY157" i="1"/>
  <c r="AH143" i="2"/>
  <c r="AH153" i="2"/>
  <c r="BA160" i="1"/>
  <c r="AZ145" i="1"/>
  <c r="AH160" i="1"/>
  <c r="AW158" i="1"/>
  <c r="AY155" i="1"/>
  <c r="AH159" i="2"/>
  <c r="AZ155" i="1"/>
  <c r="AW146" i="1"/>
  <c r="AZ147" i="1"/>
  <c r="AL147" i="1"/>
  <c r="AL147" i="2" s="1"/>
  <c r="AY159" i="1"/>
  <c r="AZ143" i="1"/>
  <c r="BL143" i="1" s="1"/>
  <c r="AZ157" i="1"/>
  <c r="AH151" i="2"/>
  <c r="BB149" i="1"/>
  <c r="AN145" i="1"/>
  <c r="AN145" i="2" s="1"/>
  <c r="BB151" i="1"/>
  <c r="AN151" i="1"/>
  <c r="AN151" i="2" s="1"/>
  <c r="AX150" i="1"/>
  <c r="BG125" i="1"/>
  <c r="AY147" i="1"/>
  <c r="AZ149" i="1"/>
  <c r="BL149" i="1" s="1"/>
  <c r="BM149" i="1" s="1"/>
  <c r="AW144" i="1"/>
  <c r="AL153" i="1"/>
  <c r="AW156" i="1"/>
  <c r="AX144" i="1"/>
  <c r="AZ151" i="1"/>
  <c r="BL151" i="1" s="1"/>
  <c r="BM151" i="1" s="1"/>
  <c r="AX156" i="1"/>
  <c r="AL155" i="1"/>
  <c r="AW152" i="1"/>
  <c r="AL143" i="1"/>
  <c r="AZ153" i="1"/>
  <c r="BL153" i="1" s="1"/>
  <c r="BM153" i="1" s="1"/>
  <c r="AL157" i="1"/>
  <c r="AL157" i="2" s="1"/>
  <c r="AW150" i="1"/>
  <c r="AN149" i="1"/>
  <c r="AN149" i="2" s="1"/>
  <c r="J10" i="2"/>
  <c r="AP157" i="11"/>
  <c r="M152" i="11"/>
  <c r="M150" i="11"/>
  <c r="M148" i="11"/>
  <c r="M146" i="11"/>
  <c r="M144" i="11"/>
  <c r="M142" i="11"/>
  <c r="M140" i="11"/>
  <c r="M138" i="11"/>
  <c r="M136" i="11"/>
  <c r="M134" i="11"/>
  <c r="M132" i="11"/>
  <c r="M130" i="11"/>
  <c r="M128" i="11"/>
  <c r="M126" i="11"/>
  <c r="M124" i="11"/>
  <c r="M122" i="11"/>
  <c r="M120" i="11"/>
  <c r="M118" i="11"/>
  <c r="M116" i="11"/>
  <c r="M114" i="11"/>
  <c r="M112" i="11"/>
  <c r="M110" i="11"/>
  <c r="M108" i="11"/>
  <c r="M106" i="11"/>
  <c r="M104" i="11"/>
  <c r="M102" i="11"/>
  <c r="M100" i="11"/>
  <c r="M98" i="11"/>
  <c r="AV117" i="1"/>
  <c r="AV115" i="1"/>
  <c r="AV113" i="1"/>
  <c r="AV111" i="1"/>
  <c r="AV109" i="1"/>
  <c r="AV107" i="1"/>
  <c r="AV105" i="1"/>
  <c r="AV103" i="1"/>
  <c r="AV101" i="1"/>
  <c r="AV76" i="1"/>
  <c r="AV24" i="1"/>
  <c r="AV22" i="1"/>
  <c r="AV20" i="1"/>
  <c r="AV18" i="1"/>
  <c r="AV16" i="1"/>
  <c r="AV60" i="1"/>
  <c r="AV62" i="1"/>
  <c r="AV64" i="1"/>
  <c r="AV66" i="1"/>
  <c r="AV68" i="1"/>
  <c r="AV70" i="1"/>
  <c r="AV72" i="1"/>
  <c r="AV74" i="1"/>
  <c r="BI207" i="1"/>
  <c r="BI248" i="1"/>
  <c r="BI247" i="1"/>
  <c r="BI165" i="1"/>
  <c r="BI166" i="1"/>
  <c r="J218" i="2" l="1"/>
  <c r="J259" i="2"/>
  <c r="BC239" i="1"/>
  <c r="BB268" i="1"/>
  <c r="BC268" i="1" s="1"/>
  <c r="AN268" i="1"/>
  <c r="BB283" i="1"/>
  <c r="BB284" i="1" s="1"/>
  <c r="AN284" i="1" s="1"/>
  <c r="BC188" i="1"/>
  <c r="AN231" i="1"/>
  <c r="AN231" i="2" s="1"/>
  <c r="AN282" i="1"/>
  <c r="BB225" i="1"/>
  <c r="AL225" i="2"/>
  <c r="AN278" i="1"/>
  <c r="AN276" i="1"/>
  <c r="AZ285" i="1"/>
  <c r="AH285" i="1" s="1"/>
  <c r="BC190" i="1"/>
  <c r="AN192" i="1"/>
  <c r="AN266" i="1"/>
  <c r="BB241" i="1"/>
  <c r="BC241" i="1" s="1"/>
  <c r="AL241" i="2"/>
  <c r="V242" i="1"/>
  <c r="AH242" i="2"/>
  <c r="BG250" i="1"/>
  <c r="BM266" i="1"/>
  <c r="BM283" i="1" s="1"/>
  <c r="BL283" i="1"/>
  <c r="BB237" i="1"/>
  <c r="BC237" i="1" s="1"/>
  <c r="AL237" i="2"/>
  <c r="BB280" i="1"/>
  <c r="BC280" i="1" s="1"/>
  <c r="AN280" i="1"/>
  <c r="BC200" i="1"/>
  <c r="AN200" i="1"/>
  <c r="BC231" i="1"/>
  <c r="AY243" i="1"/>
  <c r="AH243" i="1" s="1"/>
  <c r="AH243" i="2" s="1"/>
  <c r="BC229" i="1"/>
  <c r="AN196" i="1"/>
  <c r="AN227" i="1"/>
  <c r="AN227" i="2" s="1"/>
  <c r="BB227" i="1"/>
  <c r="BC227" i="1" s="1"/>
  <c r="BL200" i="1"/>
  <c r="BM200" i="1" s="1"/>
  <c r="AN241" i="1"/>
  <c r="AN241" i="2" s="1"/>
  <c r="BL231" i="1"/>
  <c r="BM231" i="1" s="1"/>
  <c r="BG209" i="1"/>
  <c r="BL235" i="1"/>
  <c r="BM235" i="1" s="1"/>
  <c r="BC235" i="1"/>
  <c r="AD204" i="1"/>
  <c r="AN237" i="1"/>
  <c r="AN237" i="2" s="1"/>
  <c r="BB233" i="1"/>
  <c r="BB235" i="1"/>
  <c r="BL237" i="1"/>
  <c r="BM237" i="1" s="1"/>
  <c r="BL233" i="1"/>
  <c r="BM233" i="1" s="1"/>
  <c r="BC233" i="1"/>
  <c r="BL225" i="1"/>
  <c r="BC225" i="1"/>
  <c r="AN225" i="1"/>
  <c r="AN225" i="2" s="1"/>
  <c r="BM184" i="1"/>
  <c r="BM201" i="1" s="1"/>
  <c r="BB198" i="1"/>
  <c r="BC198" i="1" s="1"/>
  <c r="AN198" i="1"/>
  <c r="BG168" i="1"/>
  <c r="BC184" i="1"/>
  <c r="AN188" i="1"/>
  <c r="AN184" i="1"/>
  <c r="BL159" i="1"/>
  <c r="BM159" i="1" s="1"/>
  <c r="AZ203" i="1"/>
  <c r="AH203" i="1" s="1"/>
  <c r="BB194" i="1"/>
  <c r="BC194" i="1" s="1"/>
  <c r="AN194" i="1"/>
  <c r="BB186" i="1"/>
  <c r="BC186" i="1" s="1"/>
  <c r="AN186" i="1"/>
  <c r="BC196" i="1"/>
  <c r="BL155" i="1"/>
  <c r="BM155" i="1" s="1"/>
  <c r="BL145" i="1"/>
  <c r="BM145" i="1" s="1"/>
  <c r="AN159" i="1"/>
  <c r="AN159" i="2" s="1"/>
  <c r="BB159" i="1"/>
  <c r="BC159" i="1" s="1"/>
  <c r="BL157" i="1"/>
  <c r="BM157" i="1" s="1"/>
  <c r="BB147" i="1"/>
  <c r="BC147" i="1" s="1"/>
  <c r="BB153" i="1"/>
  <c r="BC153" i="1" s="1"/>
  <c r="AL153" i="2"/>
  <c r="BC145" i="1"/>
  <c r="BB143" i="1"/>
  <c r="BC143" i="1" s="1"/>
  <c r="AL143" i="2"/>
  <c r="V160" i="1"/>
  <c r="AH160" i="2"/>
  <c r="AN147" i="1"/>
  <c r="AN147" i="2" s="1"/>
  <c r="BB155" i="1"/>
  <c r="BC155" i="1" s="1"/>
  <c r="AL155" i="2"/>
  <c r="J136" i="2"/>
  <c r="J177" i="2"/>
  <c r="AN153" i="1"/>
  <c r="AN153" i="2" s="1"/>
  <c r="AN155" i="1"/>
  <c r="AN155" i="2" s="1"/>
  <c r="BM143" i="1"/>
  <c r="BL147" i="1"/>
  <c r="BM147" i="1" s="1"/>
  <c r="BG126" i="1"/>
  <c r="AN143" i="1"/>
  <c r="AN143" i="2" s="1"/>
  <c r="BC151" i="1"/>
  <c r="AY161" i="1"/>
  <c r="AH161" i="1" s="1"/>
  <c r="AH161" i="2" s="1"/>
  <c r="BC149" i="1"/>
  <c r="BB157" i="1"/>
  <c r="BC157" i="1" s="1"/>
  <c r="AN157" i="1"/>
  <c r="AN157" i="2" s="1"/>
  <c r="AL118" i="1"/>
  <c r="AL116" i="1"/>
  <c r="AL114" i="1"/>
  <c r="AL112" i="1"/>
  <c r="AL110" i="1"/>
  <c r="AL106" i="1"/>
  <c r="AL104" i="1"/>
  <c r="AL102" i="1"/>
  <c r="AL77" i="1"/>
  <c r="BI125" i="1"/>
  <c r="BI168" i="1"/>
  <c r="BI250" i="1"/>
  <c r="BI208" i="1"/>
  <c r="BI167" i="1"/>
  <c r="BI249" i="1"/>
  <c r="BI209" i="1"/>
  <c r="BC283" i="1" l="1"/>
  <c r="BC285" i="1" s="1"/>
  <c r="AN285" i="1" s="1"/>
  <c r="V242" i="2"/>
  <c r="V243" i="1"/>
  <c r="BL201" i="1"/>
  <c r="BC201" i="1" s="1"/>
  <c r="BB242" i="1"/>
  <c r="BB243" i="1" s="1"/>
  <c r="AN243" i="1" s="1"/>
  <c r="AN243" i="2" s="1"/>
  <c r="AZ244" i="1"/>
  <c r="AH244" i="1" s="1"/>
  <c r="AH244" i="2" s="1"/>
  <c r="BM225" i="1"/>
  <c r="BM242" i="1" s="1"/>
  <c r="BL242" i="1"/>
  <c r="BB201" i="1"/>
  <c r="BB202" i="1" s="1"/>
  <c r="AN202" i="1" s="1"/>
  <c r="BL160" i="1"/>
  <c r="V160" i="2"/>
  <c r="V161" i="1"/>
  <c r="AZ162" i="1"/>
  <c r="AH162" i="1" s="1"/>
  <c r="AH162" i="2" s="1"/>
  <c r="BG127" i="1"/>
  <c r="BB160" i="1"/>
  <c r="BB161" i="1" s="1"/>
  <c r="AN161" i="1" s="1"/>
  <c r="AN161" i="2" s="1"/>
  <c r="BM160" i="1"/>
  <c r="BA117" i="1"/>
  <c r="BA115" i="1"/>
  <c r="BA113" i="1"/>
  <c r="BA111" i="1"/>
  <c r="BA109" i="1"/>
  <c r="BA107" i="1"/>
  <c r="BA105" i="1"/>
  <c r="BA103" i="1"/>
  <c r="BA101" i="1"/>
  <c r="BI126" i="1"/>
  <c r="BI127" i="1"/>
  <c r="AD245" i="1" l="1"/>
  <c r="V243" i="2"/>
  <c r="BC242" i="1"/>
  <c r="BC244" i="1" s="1"/>
  <c r="AN244" i="1" s="1"/>
  <c r="AN244" i="2" s="1"/>
  <c r="BC203" i="1"/>
  <c r="AN203" i="1" s="1"/>
  <c r="BC160" i="1"/>
  <c r="BC162" i="1" s="1"/>
  <c r="AN162" i="1" s="1"/>
  <c r="AN162" i="2" s="1"/>
  <c r="AD163" i="1"/>
  <c r="V161" i="2"/>
  <c r="BA119"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0" i="1"/>
  <c r="Z120" i="1"/>
  <c r="AN119" i="1"/>
  <c r="AD79" i="1"/>
  <c r="Z79" i="1"/>
  <c r="AN78" i="1"/>
  <c r="Z27" i="1"/>
  <c r="AD27" i="1"/>
  <c r="AN26" i="1"/>
  <c r="AD120" i="2" l="1"/>
  <c r="Z79" i="2"/>
  <c r="AD79" i="2"/>
  <c r="Z120"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U10" i="2"/>
  <c r="T10" i="2"/>
  <c r="S10" i="2"/>
  <c r="R10" i="2"/>
  <c r="Q10" i="2"/>
  <c r="P10" i="2"/>
  <c r="O10" i="2"/>
  <c r="N10" i="2"/>
  <c r="M10" i="2"/>
  <c r="L10" i="2"/>
  <c r="K10" i="2"/>
  <c r="AP9" i="2"/>
  <c r="J315" i="8"/>
  <c r="J312" i="8"/>
  <c r="J307" i="8"/>
  <c r="J290" i="8"/>
  <c r="J289" i="8"/>
  <c r="J286" i="8"/>
  <c r="C285" i="8"/>
  <c r="J284" i="8"/>
  <c r="J275" i="8"/>
  <c r="J261" i="8"/>
  <c r="J254" i="8"/>
  <c r="J252" i="8"/>
  <c r="J240" i="8"/>
  <c r="J230" i="8"/>
  <c r="J226" i="8"/>
  <c r="J223" i="8"/>
  <c r="J215" i="8"/>
  <c r="J207" i="8"/>
  <c r="J205" i="8"/>
  <c r="C204" i="8"/>
  <c r="J201" i="8"/>
  <c r="J195" i="8"/>
  <c r="J193" i="8"/>
  <c r="J191" i="8"/>
  <c r="J182" i="8"/>
  <c r="J180" i="8"/>
  <c r="J173" i="8"/>
  <c r="J169" i="8"/>
  <c r="J166" i="8"/>
  <c r="J165" i="8"/>
  <c r="I162" i="8"/>
  <c r="J139" i="8"/>
  <c r="J135" i="8"/>
  <c r="J127" i="8"/>
  <c r="J125" i="8"/>
  <c r="J123" i="8"/>
  <c r="J113" i="8"/>
  <c r="J107" i="8"/>
  <c r="J105" i="8"/>
  <c r="J102" i="8"/>
  <c r="J97" i="8"/>
  <c r="J96" i="8"/>
  <c r="J85" i="8"/>
  <c r="J84" i="8"/>
  <c r="J83" i="8"/>
  <c r="J82" i="8"/>
  <c r="J81" i="8"/>
  <c r="J78" i="8"/>
  <c r="AH118" i="1"/>
  <c r="AY118" i="1" s="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C182" i="8"/>
  <c r="C212" i="8"/>
  <c r="C256" i="8"/>
  <c r="C282" i="8"/>
  <c r="J147" i="8"/>
  <c r="C213" i="8"/>
  <c r="C134" i="8"/>
  <c r="C113" i="8"/>
  <c r="C86" i="8"/>
  <c r="C266" i="8"/>
  <c r="J224" i="8"/>
  <c r="J227" i="8"/>
  <c r="I205" i="8"/>
  <c r="BI22" i="1"/>
  <c r="R218" i="2" l="1"/>
  <c r="R259" i="2"/>
  <c r="S218" i="2"/>
  <c r="S259" i="2"/>
  <c r="T218" i="2"/>
  <c r="T259" i="2"/>
  <c r="U218" i="2"/>
  <c r="U259" i="2"/>
  <c r="L218" i="2"/>
  <c r="L259" i="2"/>
  <c r="K218" i="2"/>
  <c r="K259" i="2"/>
  <c r="M218" i="2"/>
  <c r="M259" i="2"/>
  <c r="N218" i="2"/>
  <c r="N259" i="2"/>
  <c r="O218" i="2"/>
  <c r="O259" i="2"/>
  <c r="P218" i="2"/>
  <c r="P259" i="2"/>
  <c r="W218" i="2"/>
  <c r="W259" i="2"/>
  <c r="Q218" i="2"/>
  <c r="Q259" i="2"/>
  <c r="V218" i="2"/>
  <c r="V259" i="2"/>
  <c r="S136" i="2"/>
  <c r="S177" i="2"/>
  <c r="T136" i="2"/>
  <c r="T177" i="2"/>
  <c r="U136" i="2"/>
  <c r="U177" i="2"/>
  <c r="L136" i="2"/>
  <c r="L177" i="2"/>
  <c r="K136" i="2"/>
  <c r="K177" i="2"/>
  <c r="M136" i="2"/>
  <c r="M177" i="2"/>
  <c r="W136" i="2"/>
  <c r="W177" i="2"/>
  <c r="N136" i="2"/>
  <c r="N177" i="2"/>
  <c r="O136" i="2"/>
  <c r="O177" i="2"/>
  <c r="V136" i="2"/>
  <c r="V177" i="2"/>
  <c r="P136" i="2"/>
  <c r="P177" i="2"/>
  <c r="Q136" i="2"/>
  <c r="Q177" i="2"/>
  <c r="R136" i="2"/>
  <c r="R177" i="2"/>
  <c r="R54" i="2"/>
  <c r="AZ118" i="1"/>
  <c r="BL118" i="1" s="1"/>
  <c r="BM118" i="1" s="1"/>
  <c r="J95" i="2"/>
  <c r="I148" i="8"/>
  <c r="I150" i="8"/>
  <c r="I294" i="8"/>
  <c r="AZ73" i="1"/>
  <c r="BL73" i="1" s="1"/>
  <c r="R113" i="8"/>
  <c r="I314" i="8"/>
  <c r="I218" i="8"/>
  <c r="R95" i="2"/>
  <c r="N95" i="2"/>
  <c r="AZ110" i="1"/>
  <c r="BL110" i="1" s="1"/>
  <c r="BM110" i="1" s="1"/>
  <c r="R182" i="8"/>
  <c r="I188" i="8"/>
  <c r="I187" i="8"/>
  <c r="I125" i="8"/>
  <c r="AZ116" i="1"/>
  <c r="BL116" i="1" s="1"/>
  <c r="BM116" i="1" s="1"/>
  <c r="AZ112" i="1"/>
  <c r="BL112" i="1" s="1"/>
  <c r="AZ108" i="1"/>
  <c r="BL108" i="1" s="1"/>
  <c r="AZ104" i="1"/>
  <c r="AZ65" i="1"/>
  <c r="BL65" i="1" s="1"/>
  <c r="C298" i="8"/>
  <c r="C292" i="8"/>
  <c r="C294" i="8"/>
  <c r="C284" i="8"/>
  <c r="R284" i="8" s="1"/>
  <c r="J281" i="8"/>
  <c r="C279" i="8"/>
  <c r="C271" i="8"/>
  <c r="C267" i="8"/>
  <c r="C265" i="8"/>
  <c r="C255" i="8"/>
  <c r="C257" i="8"/>
  <c r="C254" i="8"/>
  <c r="R254" i="8" s="1"/>
  <c r="C221" i="8"/>
  <c r="C211" i="8"/>
  <c r="C214" i="8"/>
  <c r="C208" i="8"/>
  <c r="C209" i="8"/>
  <c r="C190" i="8"/>
  <c r="I184" i="8"/>
  <c r="C156" i="8"/>
  <c r="C155" i="8"/>
  <c r="C147" i="8"/>
  <c r="R147" i="8" s="1"/>
  <c r="C137" i="8"/>
  <c r="C138" i="8"/>
  <c r="J133" i="8"/>
  <c r="C130" i="8"/>
  <c r="C129" i="8"/>
  <c r="C131" i="8"/>
  <c r="C118" i="8"/>
  <c r="C110" i="8"/>
  <c r="C89" i="8"/>
  <c r="AZ114" i="1"/>
  <c r="BL114" i="1" s="1"/>
  <c r="BM114" i="1" s="1"/>
  <c r="AZ106" i="1"/>
  <c r="C64" i="8"/>
  <c r="AZ102" i="1"/>
  <c r="C311" i="8"/>
  <c r="AZ69" i="1"/>
  <c r="BL69" i="1" s="1"/>
  <c r="AZ23" i="1"/>
  <c r="AZ21" i="1"/>
  <c r="AZ17" i="1"/>
  <c r="AZ19" i="1"/>
  <c r="AZ61" i="1"/>
  <c r="AZ67" i="1"/>
  <c r="BL67" i="1" s="1"/>
  <c r="AZ77" i="1"/>
  <c r="AZ75" i="1"/>
  <c r="AZ71" i="1"/>
  <c r="AZ63" i="1"/>
  <c r="BL63" i="1" s="1"/>
  <c r="I92" i="8"/>
  <c r="C73" i="8"/>
  <c r="AY106" i="1"/>
  <c r="AY102" i="1"/>
  <c r="AY21" i="1"/>
  <c r="AY23" i="1"/>
  <c r="AY25" i="1"/>
  <c r="J120" i="8"/>
  <c r="I169" i="8"/>
  <c r="I174" i="8"/>
  <c r="I158" i="8"/>
  <c r="I299" i="8"/>
  <c r="I72" i="8"/>
  <c r="I182" i="8"/>
  <c r="I185" i="8"/>
  <c r="I122" i="8"/>
  <c r="C87" i="8"/>
  <c r="I283" i="8"/>
  <c r="I190" i="8"/>
  <c r="I183" i="8"/>
  <c r="C88" i="8"/>
  <c r="C132" i="8"/>
  <c r="C136" i="8"/>
  <c r="I151" i="8"/>
  <c r="J208" i="8"/>
  <c r="J210" i="8"/>
  <c r="J211" i="8"/>
  <c r="J213" i="8"/>
  <c r="R213" i="8" s="1"/>
  <c r="C222" i="8"/>
  <c r="C223" i="8"/>
  <c r="R223" i="8" s="1"/>
  <c r="J264" i="8"/>
  <c r="J266" i="8"/>
  <c r="R266" i="8" s="1"/>
  <c r="C140" i="8"/>
  <c r="C69" i="8"/>
  <c r="J86" i="8"/>
  <c r="R86" i="8" s="1"/>
  <c r="C98" i="8"/>
  <c r="I119" i="8"/>
  <c r="I152" i="8"/>
  <c r="C191" i="8"/>
  <c r="R191" i="8" s="1"/>
  <c r="I200" i="8"/>
  <c r="C272" i="8"/>
  <c r="J310" i="8"/>
  <c r="I312" i="8"/>
  <c r="C164" i="8"/>
  <c r="R164" i="8" s="1"/>
  <c r="I149" i="8"/>
  <c r="AX62" i="1"/>
  <c r="H56" i="8" s="1"/>
  <c r="I62" i="8"/>
  <c r="AY75" i="1"/>
  <c r="I101" i="8"/>
  <c r="H202" i="8"/>
  <c r="H207" i="8"/>
  <c r="H217" i="8"/>
  <c r="H256" i="8"/>
  <c r="H258" i="8"/>
  <c r="H260" i="8"/>
  <c r="H278" i="8"/>
  <c r="H281" i="8"/>
  <c r="H310" i="8"/>
  <c r="AX68" i="1"/>
  <c r="G59" i="8" s="1"/>
  <c r="C70" i="8"/>
  <c r="I76" i="8"/>
  <c r="H93" i="8"/>
  <c r="H141" i="8"/>
  <c r="H161" i="8"/>
  <c r="I196" i="8"/>
  <c r="H200" i="8"/>
  <c r="I203" i="8"/>
  <c r="I207" i="8"/>
  <c r="H253" i="8"/>
  <c r="H262" i="8"/>
  <c r="H273" i="8"/>
  <c r="H297" i="8"/>
  <c r="C304" i="8"/>
  <c r="C258" i="8"/>
  <c r="I220" i="8"/>
  <c r="C116" i="8"/>
  <c r="C123" i="8"/>
  <c r="R123" i="8" s="1"/>
  <c r="J222" i="8"/>
  <c r="AH119" i="1"/>
  <c r="V119" i="1" s="1"/>
  <c r="C79" i="8"/>
  <c r="H89" i="8"/>
  <c r="H110" i="8"/>
  <c r="I111" i="8"/>
  <c r="H118" i="8"/>
  <c r="H137" i="8"/>
  <c r="H138" i="8"/>
  <c r="C168" i="8"/>
  <c r="I176" i="8"/>
  <c r="H190" i="8"/>
  <c r="H214" i="8"/>
  <c r="H215" i="8"/>
  <c r="G231" i="8"/>
  <c r="C232" i="8"/>
  <c r="I235" i="8"/>
  <c r="I236" i="8"/>
  <c r="I246" i="8"/>
  <c r="H269" i="8"/>
  <c r="H284" i="8"/>
  <c r="H288" i="8"/>
  <c r="H292" i="8"/>
  <c r="AX70" i="1"/>
  <c r="G60" i="8" s="1"/>
  <c r="H94" i="8"/>
  <c r="C127" i="8"/>
  <c r="R127" i="8" s="1"/>
  <c r="C128" i="8"/>
  <c r="C135" i="8"/>
  <c r="R135" i="8" s="1"/>
  <c r="C196" i="8"/>
  <c r="H203" i="8"/>
  <c r="H218" i="8"/>
  <c r="C239" i="8"/>
  <c r="H243" i="8"/>
  <c r="H255" i="8"/>
  <c r="H257" i="8"/>
  <c r="H259" i="8"/>
  <c r="H263" i="8"/>
  <c r="H274" i="8"/>
  <c r="H280" i="8"/>
  <c r="H305" i="8"/>
  <c r="C280" i="8"/>
  <c r="H134" i="8"/>
  <c r="H142" i="8"/>
  <c r="C148" i="8"/>
  <c r="C192" i="8"/>
  <c r="H201" i="8"/>
  <c r="H226" i="8"/>
  <c r="H233" i="8"/>
  <c r="H242" i="8"/>
  <c r="H250" i="8"/>
  <c r="H251" i="8"/>
  <c r="H254" i="8"/>
  <c r="H293" i="8"/>
  <c r="H294" i="8"/>
  <c r="H296" i="8"/>
  <c r="C300" i="8"/>
  <c r="G314" i="8"/>
  <c r="L314" i="8" s="1"/>
  <c r="I112" i="8"/>
  <c r="J146" i="8"/>
  <c r="J110" i="8"/>
  <c r="C161" i="8"/>
  <c r="C59" i="8"/>
  <c r="R59" i="8" s="1"/>
  <c r="C273" i="8"/>
  <c r="J167" i="8"/>
  <c r="C274" i="8"/>
  <c r="C263" i="8"/>
  <c r="C238" i="8"/>
  <c r="J98" i="8"/>
  <c r="AX72" i="1"/>
  <c r="H61" i="8" s="1"/>
  <c r="AX74" i="1"/>
  <c r="H62" i="8" s="1"/>
  <c r="AH104" i="2"/>
  <c r="AY104" i="1"/>
  <c r="H73" i="8"/>
  <c r="H86" i="8"/>
  <c r="G101" i="8"/>
  <c r="I102" i="8"/>
  <c r="H105" i="8"/>
  <c r="H113" i="8"/>
  <c r="H129" i="8"/>
  <c r="H130" i="8"/>
  <c r="H157" i="8"/>
  <c r="I167" i="8"/>
  <c r="I170" i="8"/>
  <c r="I171" i="8"/>
  <c r="H208" i="8"/>
  <c r="H209" i="8"/>
  <c r="H210" i="8"/>
  <c r="H211" i="8"/>
  <c r="H213" i="8"/>
  <c r="C219" i="8"/>
  <c r="C220" i="8"/>
  <c r="H230" i="8"/>
  <c r="H261" i="8"/>
  <c r="H264" i="8"/>
  <c r="H265" i="8"/>
  <c r="H266" i="8"/>
  <c r="H267" i="8"/>
  <c r="H268" i="8"/>
  <c r="H271" i="8"/>
  <c r="H279" i="8"/>
  <c r="H282" i="8"/>
  <c r="H285" i="8"/>
  <c r="H287" i="8"/>
  <c r="H290" i="8"/>
  <c r="H298" i="8"/>
  <c r="H302" i="8"/>
  <c r="H306" i="8"/>
  <c r="H313" i="8"/>
  <c r="H309" i="8"/>
  <c r="H307" i="8"/>
  <c r="AY61" i="1"/>
  <c r="C56" i="8"/>
  <c r="J148" i="8"/>
  <c r="I198" i="8"/>
  <c r="I126" i="8"/>
  <c r="I238" i="8"/>
  <c r="I172" i="8"/>
  <c r="C203" i="8"/>
  <c r="I165" i="8"/>
  <c r="C201" i="8"/>
  <c r="R201" i="8" s="1"/>
  <c r="I173" i="8"/>
  <c r="C307" i="8"/>
  <c r="R307" i="8" s="1"/>
  <c r="I247" i="8"/>
  <c r="I180" i="8"/>
  <c r="I95" i="8"/>
  <c r="C231" i="8"/>
  <c r="C202" i="8"/>
  <c r="C142" i="8"/>
  <c r="I70" i="8"/>
  <c r="I157" i="8"/>
  <c r="J55" i="8"/>
  <c r="AH78" i="1"/>
  <c r="V78" i="1" s="1"/>
  <c r="I81" i="8"/>
  <c r="J91" i="8"/>
  <c r="J109" i="8"/>
  <c r="C226" i="8"/>
  <c r="R226" i="8" s="1"/>
  <c r="J314" i="8"/>
  <c r="C262" i="8"/>
  <c r="I202" i="8"/>
  <c r="I75" i="8"/>
  <c r="J225" i="8"/>
  <c r="J186" i="8"/>
  <c r="C94" i="8"/>
  <c r="C313" i="8"/>
  <c r="C253" i="8"/>
  <c r="I71" i="8"/>
  <c r="I308" i="8"/>
  <c r="C230" i="8"/>
  <c r="R230" i="8" s="1"/>
  <c r="C207" i="8"/>
  <c r="R207" i="8" s="1"/>
  <c r="N207" i="8" s="1"/>
  <c r="C200" i="8"/>
  <c r="C141" i="8"/>
  <c r="I117" i="8"/>
  <c r="I51" i="8"/>
  <c r="AY19" i="1"/>
  <c r="J313" i="8"/>
  <c r="J54" i="2"/>
  <c r="V54" i="2"/>
  <c r="V95" i="2"/>
  <c r="N54" i="2"/>
  <c r="E68" i="10"/>
  <c r="I15" i="10"/>
  <c r="C68" i="10"/>
  <c r="E15" i="10"/>
  <c r="C15" i="10"/>
  <c r="J309" i="8"/>
  <c r="R309" i="8" s="1"/>
  <c r="AH19" i="2"/>
  <c r="C233" i="8"/>
  <c r="J242" i="8"/>
  <c r="C305" i="8"/>
  <c r="I296" i="8"/>
  <c r="J232" i="8"/>
  <c r="I242" i="8"/>
  <c r="J241" i="8"/>
  <c r="I269" i="8"/>
  <c r="J287" i="8"/>
  <c r="I295" i="8"/>
  <c r="C288" i="8"/>
  <c r="C287" i="8"/>
  <c r="C260" i="8"/>
  <c r="C261" i="8"/>
  <c r="R261" i="8" s="1"/>
  <c r="C259" i="8"/>
  <c r="C243" i="8"/>
  <c r="C251" i="8"/>
  <c r="C250" i="8"/>
  <c r="C278" i="8"/>
  <c r="C296" i="8"/>
  <c r="C297" i="8"/>
  <c r="I305" i="8"/>
  <c r="C306" i="8"/>
  <c r="C302" i="8"/>
  <c r="J288" i="8"/>
  <c r="I270" i="8"/>
  <c r="J253" i="8"/>
  <c r="J199" i="8"/>
  <c r="I189" i="8"/>
  <c r="I181" i="8"/>
  <c r="I154" i="8"/>
  <c r="I107" i="8"/>
  <c r="I61" i="8"/>
  <c r="AH73" i="2"/>
  <c r="AH68" i="2"/>
  <c r="I313" i="8"/>
  <c r="I311" i="8"/>
  <c r="I310" i="8"/>
  <c r="J308" i="8"/>
  <c r="I307" i="8"/>
  <c r="I306" i="8"/>
  <c r="I302" i="8"/>
  <c r="I298" i="8"/>
  <c r="I292" i="8"/>
  <c r="I289" i="8"/>
  <c r="I297" i="8"/>
  <c r="I290" i="8"/>
  <c r="I286" i="8"/>
  <c r="I282" i="8"/>
  <c r="I281" i="8"/>
  <c r="I278" i="8"/>
  <c r="I276" i="8"/>
  <c r="I273" i="8"/>
  <c r="J270" i="8"/>
  <c r="I268" i="8"/>
  <c r="I266" i="8"/>
  <c r="I265" i="8"/>
  <c r="I264" i="8"/>
  <c r="I262" i="8"/>
  <c r="J259" i="8"/>
  <c r="I261" i="8"/>
  <c r="I260" i="8"/>
  <c r="I259" i="8"/>
  <c r="I257" i="8"/>
  <c r="I256" i="8"/>
  <c r="I255" i="8"/>
  <c r="I244" i="8"/>
  <c r="I251" i="8"/>
  <c r="I250" i="8"/>
  <c r="I249" i="8"/>
  <c r="J248" i="8"/>
  <c r="I245" i="8"/>
  <c r="I243" i="8"/>
  <c r="J231" i="8"/>
  <c r="I234" i="8"/>
  <c r="I233" i="8"/>
  <c r="I232" i="8"/>
  <c r="I231" i="8"/>
  <c r="I230" i="8"/>
  <c r="I229" i="8"/>
  <c r="J229" i="8"/>
  <c r="I228" i="8"/>
  <c r="I225" i="8"/>
  <c r="I224" i="8"/>
  <c r="I223" i="8"/>
  <c r="I222" i="8"/>
  <c r="J214" i="8"/>
  <c r="I210" i="8"/>
  <c r="J216" i="8"/>
  <c r="I216" i="8"/>
  <c r="I215" i="8"/>
  <c r="I214" i="8"/>
  <c r="I213" i="8"/>
  <c r="I212" i="8"/>
  <c r="I209" i="8"/>
  <c r="J206" i="8"/>
  <c r="I204" i="8"/>
  <c r="I201" i="8"/>
  <c r="I193" i="8"/>
  <c r="I195" i="8"/>
  <c r="I194" i="8"/>
  <c r="J194" i="8"/>
  <c r="J192" i="8"/>
  <c r="I192" i="8"/>
  <c r="J189" i="8"/>
  <c r="J187" i="8"/>
  <c r="J183" i="8"/>
  <c r="I164" i="8"/>
  <c r="J171" i="8"/>
  <c r="J170" i="8"/>
  <c r="I166" i="8"/>
  <c r="I163" i="8"/>
  <c r="I160" i="8"/>
  <c r="I161" i="8"/>
  <c r="I159" i="8"/>
  <c r="J153" i="8"/>
  <c r="I147" i="8"/>
  <c r="I143" i="8"/>
  <c r="J140" i="8"/>
  <c r="I137" i="8"/>
  <c r="I136" i="8"/>
  <c r="I129" i="8"/>
  <c r="J122" i="8"/>
  <c r="I121" i="8"/>
  <c r="I118" i="8"/>
  <c r="J117" i="8"/>
  <c r="J116" i="8"/>
  <c r="I116" i="8"/>
  <c r="I114" i="8"/>
  <c r="J100" i="8"/>
  <c r="I100" i="8"/>
  <c r="I98" i="8"/>
  <c r="I96" i="8"/>
  <c r="I94" i="8"/>
  <c r="I93" i="8"/>
  <c r="J90" i="8"/>
  <c r="I88" i="8"/>
  <c r="I87" i="8"/>
  <c r="I86" i="8"/>
  <c r="I84" i="8"/>
  <c r="I83" i="8"/>
  <c r="AH112" i="2"/>
  <c r="I69" i="8"/>
  <c r="I68" i="8"/>
  <c r="AH118" i="2"/>
  <c r="AH114" i="2"/>
  <c r="I65" i="8"/>
  <c r="AD121" i="2"/>
  <c r="I60" i="8"/>
  <c r="AH69" i="2"/>
  <c r="I57" i="8"/>
  <c r="AH63" i="2"/>
  <c r="I55" i="8"/>
  <c r="I153" i="8"/>
  <c r="AH77" i="2"/>
  <c r="I63" i="8"/>
  <c r="AH25" i="2"/>
  <c r="J63" i="8"/>
  <c r="AH76" i="2"/>
  <c r="C66" i="8"/>
  <c r="R66" i="8" s="1"/>
  <c r="AX105" i="1"/>
  <c r="H66" i="8" s="1"/>
  <c r="J69" i="8"/>
  <c r="AH113" i="2"/>
  <c r="J70" i="8"/>
  <c r="J71" i="8"/>
  <c r="AH115" i="2"/>
  <c r="H74" i="8"/>
  <c r="H78" i="8"/>
  <c r="H80" i="8"/>
  <c r="C80" i="8"/>
  <c r="H85" i="8"/>
  <c r="H95" i="8"/>
  <c r="I103" i="8"/>
  <c r="H107" i="8"/>
  <c r="C112" i="8"/>
  <c r="H112" i="8"/>
  <c r="H122" i="8"/>
  <c r="C122" i="8"/>
  <c r="C165" i="8"/>
  <c r="R165" i="8" s="1"/>
  <c r="N165" i="8" s="1"/>
  <c r="H165" i="8"/>
  <c r="H167" i="8"/>
  <c r="C167" i="8"/>
  <c r="C169" i="8"/>
  <c r="R169" i="8" s="1"/>
  <c r="N169" i="8" s="1"/>
  <c r="H169" i="8"/>
  <c r="C173" i="8"/>
  <c r="R173" i="8" s="1"/>
  <c r="H173" i="8"/>
  <c r="H175" i="8"/>
  <c r="C175" i="8"/>
  <c r="C177" i="8"/>
  <c r="H177" i="8"/>
  <c r="H179" i="8"/>
  <c r="H182" i="8"/>
  <c r="C184" i="8"/>
  <c r="H184" i="8"/>
  <c r="C186" i="8"/>
  <c r="H186" i="8"/>
  <c r="I211" i="8"/>
  <c r="H221" i="8"/>
  <c r="J237" i="8"/>
  <c r="H272" i="8"/>
  <c r="H277" i="8"/>
  <c r="H303" i="8"/>
  <c r="C303" i="8"/>
  <c r="J132" i="8"/>
  <c r="I304" i="8"/>
  <c r="J94" i="8"/>
  <c r="AX103" i="1"/>
  <c r="H65" i="8" s="1"/>
  <c r="C65" i="8"/>
  <c r="R65" i="8" s="1"/>
  <c r="AX111" i="1"/>
  <c r="H69" i="8" s="1"/>
  <c r="AX117" i="1"/>
  <c r="H72" i="8" s="1"/>
  <c r="C72" i="8"/>
  <c r="H77" i="8"/>
  <c r="H84" i="8"/>
  <c r="C84" i="8"/>
  <c r="R84" i="8" s="1"/>
  <c r="J87" i="8"/>
  <c r="H121" i="8"/>
  <c r="C121" i="8"/>
  <c r="C126" i="8"/>
  <c r="H126" i="8"/>
  <c r="J196" i="8"/>
  <c r="H198" i="8"/>
  <c r="C198" i="8"/>
  <c r="H199" i="8"/>
  <c r="C199" i="8"/>
  <c r="C229" i="8"/>
  <c r="H229" i="8"/>
  <c r="C235" i="8"/>
  <c r="H235" i="8"/>
  <c r="H237" i="8"/>
  <c r="H239" i="8"/>
  <c r="H245" i="8"/>
  <c r="H247" i="8"/>
  <c r="H248" i="8"/>
  <c r="C275" i="8"/>
  <c r="R275" i="8" s="1"/>
  <c r="H275" i="8"/>
  <c r="H283" i="8"/>
  <c r="C85" i="8"/>
  <c r="R85" i="8" s="1"/>
  <c r="J204" i="8"/>
  <c r="R204" i="8" s="1"/>
  <c r="J217" i="8"/>
  <c r="AH62" i="2"/>
  <c r="C95" i="8"/>
  <c r="I252" i="8"/>
  <c r="C283" i="8"/>
  <c r="J260" i="8"/>
  <c r="J75" i="8"/>
  <c r="C76" i="8"/>
  <c r="H76" i="8"/>
  <c r="H115" i="8"/>
  <c r="C115" i="8"/>
  <c r="H116" i="8"/>
  <c r="C120" i="8"/>
  <c r="H120" i="8"/>
  <c r="I139" i="8"/>
  <c r="I141" i="8"/>
  <c r="I145" i="8"/>
  <c r="J151" i="8"/>
  <c r="H160" i="8"/>
  <c r="C162" i="8"/>
  <c r="H162" i="8"/>
  <c r="I191" i="8"/>
  <c r="C195" i="8"/>
  <c r="R195" i="8" s="1"/>
  <c r="H195" i="8"/>
  <c r="H196" i="8"/>
  <c r="C197" i="8"/>
  <c r="H197" i="8"/>
  <c r="J203" i="8"/>
  <c r="H204" i="8"/>
  <c r="J209" i="8"/>
  <c r="C227" i="8"/>
  <c r="R227" i="8" s="1"/>
  <c r="C228" i="8"/>
  <c r="H228" i="8"/>
  <c r="J73" i="8"/>
  <c r="J77" i="8"/>
  <c r="H79" i="8"/>
  <c r="C81" i="8"/>
  <c r="R81" i="8" s="1"/>
  <c r="N81" i="8" s="1"/>
  <c r="H81" i="8"/>
  <c r="I91" i="8"/>
  <c r="J93" i="8"/>
  <c r="C102" i="8"/>
  <c r="R102" i="8" s="1"/>
  <c r="H102" i="8"/>
  <c r="H106" i="8"/>
  <c r="C106" i="8"/>
  <c r="I108" i="8"/>
  <c r="J121" i="8"/>
  <c r="J130" i="8"/>
  <c r="J137" i="8"/>
  <c r="J138" i="8"/>
  <c r="C166" i="8"/>
  <c r="R166" i="8" s="1"/>
  <c r="H166" i="8"/>
  <c r="H168" i="8"/>
  <c r="C170" i="8"/>
  <c r="H170" i="8"/>
  <c r="H171" i="8"/>
  <c r="C172" i="8"/>
  <c r="H174" i="8"/>
  <c r="C174" i="8"/>
  <c r="C176" i="8"/>
  <c r="H176" i="8"/>
  <c r="H178" i="8"/>
  <c r="C178" i="8"/>
  <c r="H180" i="8"/>
  <c r="H181" i="8"/>
  <c r="H183" i="8"/>
  <c r="C183" i="8"/>
  <c r="C185" i="8"/>
  <c r="H185" i="8"/>
  <c r="H187" i="8"/>
  <c r="C187" i="8"/>
  <c r="J190" i="8"/>
  <c r="H220" i="8"/>
  <c r="H240" i="8"/>
  <c r="J245" i="8"/>
  <c r="J247" i="8"/>
  <c r="H276" i="8"/>
  <c r="C276" i="8"/>
  <c r="J283" i="8"/>
  <c r="I291" i="8"/>
  <c r="C299" i="8"/>
  <c r="H299" i="8"/>
  <c r="I300" i="8"/>
  <c r="H308" i="8"/>
  <c r="C308" i="8"/>
  <c r="AH111" i="2"/>
  <c r="C180" i="8"/>
  <c r="R180" i="8" s="1"/>
  <c r="C63" i="8"/>
  <c r="AX76" i="1"/>
  <c r="H63" i="8" s="1"/>
  <c r="J64" i="8"/>
  <c r="AH101" i="2"/>
  <c r="AH106" i="2"/>
  <c r="I66" i="8"/>
  <c r="J68" i="8"/>
  <c r="AH109" i="2"/>
  <c r="AX113" i="1"/>
  <c r="H70" i="8" s="1"/>
  <c r="J76" i="8"/>
  <c r="J88" i="8"/>
  <c r="H125" i="8"/>
  <c r="J129" i="8"/>
  <c r="C163" i="8"/>
  <c r="H163" i="8"/>
  <c r="C193" i="8"/>
  <c r="R193" i="8" s="1"/>
  <c r="N193" i="8" s="1"/>
  <c r="H193" i="8"/>
  <c r="H205" i="8"/>
  <c r="J228" i="8"/>
  <c r="C236" i="8"/>
  <c r="H236" i="8"/>
  <c r="H238" i="8"/>
  <c r="C244" i="8"/>
  <c r="H246" i="8"/>
  <c r="H249" i="8"/>
  <c r="C249" i="8"/>
  <c r="J263" i="8"/>
  <c r="J274" i="8"/>
  <c r="I277" i="8"/>
  <c r="AH103" i="2"/>
  <c r="J62" i="8"/>
  <c r="J136" i="8"/>
  <c r="I82" i="8"/>
  <c r="C62" i="8"/>
  <c r="C125" i="8"/>
  <c r="R125" i="8" s="1"/>
  <c r="J160" i="8"/>
  <c r="C237" i="8"/>
  <c r="J262" i="8"/>
  <c r="J257" i="8"/>
  <c r="J246" i="8"/>
  <c r="J162" i="8"/>
  <c r="C171" i="8"/>
  <c r="J244" i="8"/>
  <c r="Z121" i="2"/>
  <c r="J74" i="8"/>
  <c r="H75" i="8"/>
  <c r="C75" i="8"/>
  <c r="H90" i="8"/>
  <c r="C90" i="8"/>
  <c r="C91" i="8"/>
  <c r="H91" i="8"/>
  <c r="H96" i="8"/>
  <c r="H97" i="8"/>
  <c r="C97" i="8"/>
  <c r="R97" i="8" s="1"/>
  <c r="H98" i="8"/>
  <c r="C99" i="8"/>
  <c r="H99" i="8"/>
  <c r="H103" i="8"/>
  <c r="C103" i="8"/>
  <c r="I104" i="8"/>
  <c r="H108" i="8"/>
  <c r="C108" i="8"/>
  <c r="C109" i="8"/>
  <c r="H109" i="8"/>
  <c r="I115" i="8"/>
  <c r="C119" i="8"/>
  <c r="H119" i="8"/>
  <c r="I120" i="8"/>
  <c r="I133" i="8"/>
  <c r="I134" i="8"/>
  <c r="I140" i="8"/>
  <c r="J143" i="8"/>
  <c r="J144" i="8"/>
  <c r="H148" i="8"/>
  <c r="C149" i="8"/>
  <c r="H149" i="8"/>
  <c r="H150" i="8"/>
  <c r="C151" i="8"/>
  <c r="H151" i="8"/>
  <c r="C152" i="8"/>
  <c r="H152" i="8"/>
  <c r="J156" i="8"/>
  <c r="H158" i="8"/>
  <c r="C159" i="8"/>
  <c r="H159" i="8"/>
  <c r="J168" i="8"/>
  <c r="J172" i="8"/>
  <c r="J175" i="8"/>
  <c r="J178" i="8"/>
  <c r="J179" i="8"/>
  <c r="J181" i="8"/>
  <c r="J185" i="8"/>
  <c r="J188" i="8"/>
  <c r="J220" i="8"/>
  <c r="H222" i="8"/>
  <c r="H223" i="8"/>
  <c r="C224" i="8"/>
  <c r="R224" i="8" s="1"/>
  <c r="N224" i="8" s="1"/>
  <c r="H224" i="8"/>
  <c r="AX101" i="1"/>
  <c r="G64" i="8" s="1"/>
  <c r="C68" i="8"/>
  <c r="AX109" i="1"/>
  <c r="H68" i="8" s="1"/>
  <c r="C71" i="8"/>
  <c r="AX115" i="1"/>
  <c r="H71" i="8" s="1"/>
  <c r="C83" i="8"/>
  <c r="R83" i="8" s="1"/>
  <c r="H83" i="8"/>
  <c r="H87" i="8"/>
  <c r="C111" i="8"/>
  <c r="H111" i="8"/>
  <c r="H124" i="8"/>
  <c r="H131" i="8"/>
  <c r="H132" i="8"/>
  <c r="H135" i="8"/>
  <c r="C139" i="8"/>
  <c r="R139" i="8" s="1"/>
  <c r="N139" i="8" s="1"/>
  <c r="H139" i="8"/>
  <c r="C143" i="8"/>
  <c r="H143" i="8"/>
  <c r="C144" i="8"/>
  <c r="H144" i="8"/>
  <c r="C146" i="8"/>
  <c r="H146" i="8"/>
  <c r="H147" i="8"/>
  <c r="C153" i="8"/>
  <c r="H153" i="8"/>
  <c r="C154" i="8"/>
  <c r="H154" i="8"/>
  <c r="H155" i="8"/>
  <c r="H156" i="8"/>
  <c r="C188" i="8"/>
  <c r="H188" i="8"/>
  <c r="C189" i="8"/>
  <c r="H189" i="8"/>
  <c r="H191" i="8"/>
  <c r="I226" i="8"/>
  <c r="H232" i="8"/>
  <c r="C234" i="8"/>
  <c r="H234" i="8"/>
  <c r="H311" i="8"/>
  <c r="C67" i="8"/>
  <c r="AX107" i="1"/>
  <c r="H67" i="8" s="1"/>
  <c r="C82" i="8"/>
  <c r="R82" i="8" s="1"/>
  <c r="H82" i="8"/>
  <c r="H88" i="8"/>
  <c r="C92" i="8"/>
  <c r="H92" i="8"/>
  <c r="G100" i="8"/>
  <c r="H104" i="8"/>
  <c r="C114" i="8"/>
  <c r="H114" i="8"/>
  <c r="C117" i="8"/>
  <c r="H117" i="8"/>
  <c r="H123" i="8"/>
  <c r="H127" i="8"/>
  <c r="H128" i="8"/>
  <c r="C133" i="8"/>
  <c r="H133" i="8"/>
  <c r="H140" i="8"/>
  <c r="C145" i="8"/>
  <c r="H145" i="8"/>
  <c r="H164" i="8"/>
  <c r="H192" i="8"/>
  <c r="H216" i="8"/>
  <c r="C225" i="8"/>
  <c r="H225" i="8"/>
  <c r="C241" i="8"/>
  <c r="H241" i="8"/>
  <c r="I263" i="8"/>
  <c r="C291" i="8"/>
  <c r="H291" i="8"/>
  <c r="H300" i="8"/>
  <c r="H304" i="8"/>
  <c r="C295" i="8"/>
  <c r="H295" i="8"/>
  <c r="C194" i="8"/>
  <c r="H194" i="8"/>
  <c r="C206" i="8"/>
  <c r="H206" i="8"/>
  <c r="C252" i="8"/>
  <c r="R252" i="8" s="1"/>
  <c r="N252" i="8" s="1"/>
  <c r="H252" i="8"/>
  <c r="C270" i="8"/>
  <c r="H270" i="8"/>
  <c r="C286" i="8"/>
  <c r="R286" i="8" s="1"/>
  <c r="H286" i="8"/>
  <c r="C289" i="8"/>
  <c r="R289" i="8" s="1"/>
  <c r="N289" i="8" s="1"/>
  <c r="C301" i="8"/>
  <c r="H301" i="8"/>
  <c r="C312" i="8"/>
  <c r="R312" i="8" s="1"/>
  <c r="N312" i="8" s="1"/>
  <c r="H312" i="8"/>
  <c r="U95" i="2"/>
  <c r="Q54" i="2"/>
  <c r="Q95" i="2"/>
  <c r="O54" i="2"/>
  <c r="U54" i="2"/>
  <c r="M95" i="2"/>
  <c r="M54" i="2"/>
  <c r="K95"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S95" i="2"/>
  <c r="S54" i="2"/>
  <c r="C54" i="8"/>
  <c r="AX24" i="1"/>
  <c r="H54" i="8" s="1"/>
  <c r="G96" i="8"/>
  <c r="G98" i="8"/>
  <c r="G116" i="8"/>
  <c r="G118" i="8"/>
  <c r="G122" i="8"/>
  <c r="G132" i="8"/>
  <c r="G136" i="8"/>
  <c r="G140" i="8"/>
  <c r="G146" i="8"/>
  <c r="G148" i="8"/>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W95" i="2"/>
  <c r="O95" i="2"/>
  <c r="K54" i="2"/>
  <c r="W54" i="2"/>
  <c r="C53" i="8"/>
  <c r="AX22" i="1"/>
  <c r="H53" i="8" s="1"/>
  <c r="BG24" i="1"/>
  <c r="AH64" i="2"/>
  <c r="AH66" i="2"/>
  <c r="AH71" i="2"/>
  <c r="C60" i="8"/>
  <c r="AH21" i="2"/>
  <c r="C61" i="8"/>
  <c r="I59" i="8"/>
  <c r="C58" i="8"/>
  <c r="R58" i="8" s="1"/>
  <c r="AX66" i="1"/>
  <c r="C57" i="8"/>
  <c r="R57" i="8" s="1"/>
  <c r="AX64" i="1"/>
  <c r="H57" i="8" s="1"/>
  <c r="J56" i="8"/>
  <c r="AH61" i="2"/>
  <c r="C55" i="8"/>
  <c r="AX60" i="1"/>
  <c r="G55" i="8" s="1"/>
  <c r="C52" i="8"/>
  <c r="AX20" i="1"/>
  <c r="J51" i="8"/>
  <c r="AX16" i="1"/>
  <c r="C50" i="8"/>
  <c r="H315" i="8"/>
  <c r="AH18" i="2"/>
  <c r="I52" i="8"/>
  <c r="J53" i="8"/>
  <c r="C51" i="8"/>
  <c r="J50" i="8"/>
  <c r="AH26" i="1"/>
  <c r="C315" i="8"/>
  <c r="R315" i="8" s="1"/>
  <c r="J278" i="8"/>
  <c r="J279" i="8"/>
  <c r="J280" i="8"/>
  <c r="I284" i="8"/>
  <c r="I274" i="8"/>
  <c r="I275" i="8"/>
  <c r="C277" i="8"/>
  <c r="J293" i="8"/>
  <c r="R293" i="8" s="1"/>
  <c r="J294" i="8"/>
  <c r="J295" i="8"/>
  <c r="J296" i="8"/>
  <c r="J297" i="8"/>
  <c r="J298" i="8"/>
  <c r="J299" i="8"/>
  <c r="J301" i="8"/>
  <c r="J302" i="8"/>
  <c r="J303" i="8"/>
  <c r="J304" i="8"/>
  <c r="J305" i="8"/>
  <c r="J306" i="8"/>
  <c r="I315" i="8"/>
  <c r="J271" i="8"/>
  <c r="J272" i="8"/>
  <c r="J273" i="8"/>
  <c r="I285" i="8"/>
  <c r="I288" i="8"/>
  <c r="C290" i="8"/>
  <c r="R290" i="8" s="1"/>
  <c r="J124" i="8"/>
  <c r="I142" i="8"/>
  <c r="C150" i="8"/>
  <c r="I199" i="8"/>
  <c r="I208" i="8"/>
  <c r="C210" i="8"/>
  <c r="C215" i="8"/>
  <c r="R215" i="8" s="1"/>
  <c r="C216" i="8"/>
  <c r="C217" i="8"/>
  <c r="C218" i="8"/>
  <c r="J233" i="8"/>
  <c r="J235" i="8"/>
  <c r="C240" i="8"/>
  <c r="R240" i="8" s="1"/>
  <c r="C242" i="8"/>
  <c r="C245" i="8"/>
  <c r="C246" i="8"/>
  <c r="C247" i="8"/>
  <c r="C248" i="8"/>
  <c r="J250" i="8"/>
  <c r="J251" i="8"/>
  <c r="C268" i="8"/>
  <c r="C269" i="8"/>
  <c r="J285" i="8"/>
  <c r="R285" i="8" s="1"/>
  <c r="AH20" i="2"/>
  <c r="J52" i="8"/>
  <c r="I54" i="8"/>
  <c r="I58" i="8"/>
  <c r="AH67" i="2"/>
  <c r="J72" i="8"/>
  <c r="AH117" i="2"/>
  <c r="J89" i="8"/>
  <c r="J92" i="8"/>
  <c r="I124" i="8"/>
  <c r="J218" i="8"/>
  <c r="I253" i="8"/>
  <c r="I258" i="8"/>
  <c r="J268" i="8"/>
  <c r="J269" i="8"/>
  <c r="J277" i="8"/>
  <c r="AH105" i="2"/>
  <c r="I78" i="8"/>
  <c r="I80" i="8"/>
  <c r="I113" i="8"/>
  <c r="J119" i="8"/>
  <c r="I127" i="8"/>
  <c r="I146" i="8"/>
  <c r="C181" i="8"/>
  <c r="J212" i="8"/>
  <c r="R212" i="8" s="1"/>
  <c r="I227" i="8"/>
  <c r="I248" i="8"/>
  <c r="J311" i="8"/>
  <c r="AD28" i="2"/>
  <c r="AH60" i="2"/>
  <c r="I77" i="8"/>
  <c r="J80" i="8"/>
  <c r="I85" i="8"/>
  <c r="I90" i="8"/>
  <c r="J106" i="8"/>
  <c r="J114" i="8"/>
  <c r="I186" i="8"/>
  <c r="J200" i="8"/>
  <c r="I221" i="8"/>
  <c r="J150" i="8"/>
  <c r="J177" i="8"/>
  <c r="J256" i="8"/>
  <c r="R256" i="8" s="1"/>
  <c r="N256" i="8" s="1"/>
  <c r="I110" i="8"/>
  <c r="I109" i="8"/>
  <c r="I50" i="8"/>
  <c r="AH17" i="2"/>
  <c r="I64" i="8"/>
  <c r="AH102" i="2"/>
  <c r="I89" i="8"/>
  <c r="C93" i="8"/>
  <c r="C96" i="8"/>
  <c r="R96" i="8" s="1"/>
  <c r="N96" i="8" s="1"/>
  <c r="C100" i="8"/>
  <c r="I105" i="8"/>
  <c r="J118" i="8"/>
  <c r="I123" i="8"/>
  <c r="C124" i="8"/>
  <c r="J126" i="8"/>
  <c r="J255" i="8"/>
  <c r="C264" i="8"/>
  <c r="I272" i="8"/>
  <c r="I279" i="8"/>
  <c r="C281" i="8"/>
  <c r="J291" i="8"/>
  <c r="J292" i="8"/>
  <c r="C310" i="8"/>
  <c r="P54" i="2"/>
  <c r="P95" i="2"/>
  <c r="I53" i="8"/>
  <c r="AH23" i="2"/>
  <c r="J95" i="8"/>
  <c r="C101" i="8"/>
  <c r="C104" i="8"/>
  <c r="I106" i="8"/>
  <c r="J267" i="8"/>
  <c r="I271" i="8"/>
  <c r="J276" i="8"/>
  <c r="I280" i="8"/>
  <c r="I309" i="8"/>
  <c r="C314" i="8"/>
  <c r="L54" i="2"/>
  <c r="L95" i="2"/>
  <c r="T54" i="2"/>
  <c r="T95" i="2"/>
  <c r="I178" i="8"/>
  <c r="I254" i="8"/>
  <c r="AH110" i="2"/>
  <c r="C77" i="8"/>
  <c r="C78" i="8"/>
  <c r="R78" i="8" s="1"/>
  <c r="I79" i="8"/>
  <c r="I177" i="8"/>
  <c r="J300" i="8"/>
  <c r="AH107" i="2"/>
  <c r="J67" i="8"/>
  <c r="J157" i="8"/>
  <c r="J158" i="8"/>
  <c r="J159" i="8"/>
  <c r="C160" i="8"/>
  <c r="J176" i="8"/>
  <c r="I56" i="8"/>
  <c r="AH65" i="2"/>
  <c r="J60" i="8"/>
  <c r="AH70" i="2"/>
  <c r="J61" i="8"/>
  <c r="AH72" i="2"/>
  <c r="I67" i="8"/>
  <c r="AH108" i="2"/>
  <c r="J79" i="8"/>
  <c r="I97" i="8"/>
  <c r="I99" i="8"/>
  <c r="J101" i="8"/>
  <c r="J103" i="8"/>
  <c r="J104" i="8"/>
  <c r="C105" i="8"/>
  <c r="R105" i="8" s="1"/>
  <c r="C107" i="8"/>
  <c r="R107" i="8" s="1"/>
  <c r="J152" i="8"/>
  <c r="I155" i="8"/>
  <c r="I156" i="8"/>
  <c r="C157" i="8"/>
  <c r="C158" i="8"/>
  <c r="J115" i="8"/>
  <c r="I128" i="8"/>
  <c r="I130" i="8"/>
  <c r="I131" i="8"/>
  <c r="J134" i="8"/>
  <c r="R134" i="8" s="1"/>
  <c r="C205" i="8"/>
  <c r="R205" i="8" s="1"/>
  <c r="N205" i="8" s="1"/>
  <c r="J219" i="8"/>
  <c r="J234" i="8"/>
  <c r="J238" i="8"/>
  <c r="J239" i="8"/>
  <c r="I240" i="8"/>
  <c r="I241" i="8"/>
  <c r="J112" i="8"/>
  <c r="J128" i="8"/>
  <c r="J131" i="8"/>
  <c r="I132" i="8"/>
  <c r="J149" i="8"/>
  <c r="J161" i="8"/>
  <c r="C179" i="8"/>
  <c r="J202" i="8"/>
  <c r="I293" i="8"/>
  <c r="I144" i="8"/>
  <c r="AH22" i="2"/>
  <c r="J54" i="8"/>
  <c r="C74" i="8"/>
  <c r="J141" i="8"/>
  <c r="J154" i="8"/>
  <c r="J155" i="8"/>
  <c r="J163" i="8"/>
  <c r="I175" i="8"/>
  <c r="J197" i="8"/>
  <c r="J198" i="8"/>
  <c r="J249" i="8"/>
  <c r="AH75" i="2"/>
  <c r="I73" i="8"/>
  <c r="I74" i="8"/>
  <c r="J108" i="8"/>
  <c r="J111" i="8"/>
  <c r="J145" i="8"/>
  <c r="I168" i="8"/>
  <c r="J174" i="8"/>
  <c r="J184" i="8"/>
  <c r="J236" i="8"/>
  <c r="I239" i="8"/>
  <c r="J243" i="8"/>
  <c r="J265" i="8"/>
  <c r="J282" i="8"/>
  <c r="R282" i="8" s="1"/>
  <c r="N282" i="8" s="1"/>
  <c r="I287" i="8"/>
  <c r="I301" i="8"/>
  <c r="I303" i="8"/>
  <c r="J99" i="8"/>
  <c r="I219" i="8"/>
  <c r="J221" i="8"/>
  <c r="G15" i="10"/>
  <c r="I138" i="8"/>
  <c r="AH116" i="2"/>
  <c r="I197" i="8"/>
  <c r="I135" i="8"/>
  <c r="I237" i="8"/>
  <c r="J142" i="8"/>
  <c r="I179" i="8"/>
  <c r="I206" i="8"/>
  <c r="I217" i="8"/>
  <c r="J258" i="8"/>
  <c r="I267" i="8"/>
  <c r="BI23" i="1"/>
  <c r="R235" i="8" l="1"/>
  <c r="N235" i="8" s="1"/>
  <c r="O235" i="8" s="1"/>
  <c r="L148" i="8"/>
  <c r="R98" i="8"/>
  <c r="N98" i="8" s="1"/>
  <c r="O98" i="8" s="1"/>
  <c r="R268" i="8"/>
  <c r="N268" i="8" s="1"/>
  <c r="L294" i="8"/>
  <c r="M294" i="8" s="1"/>
  <c r="R313" i="8"/>
  <c r="G128" i="8"/>
  <c r="L128" i="8" s="1"/>
  <c r="M128" i="8" s="1"/>
  <c r="G176" i="8"/>
  <c r="L176" i="8" s="1"/>
  <c r="M176" i="8" s="1"/>
  <c r="G151" i="8"/>
  <c r="G149" i="8"/>
  <c r="L149" i="8" s="1"/>
  <c r="M149" i="8" s="1"/>
  <c r="G138" i="8"/>
  <c r="L138" i="8" s="1"/>
  <c r="M138" i="8" s="1"/>
  <c r="G123" i="8"/>
  <c r="L123" i="8" s="1"/>
  <c r="M123" i="8" s="1"/>
  <c r="G111" i="8"/>
  <c r="L111" i="8" s="1"/>
  <c r="M111" i="8" s="1"/>
  <c r="G108" i="8"/>
  <c r="L108" i="8" s="1"/>
  <c r="M108" i="8" s="1"/>
  <c r="G107" i="8"/>
  <c r="L107" i="8" s="1"/>
  <c r="M107" i="8" s="1"/>
  <c r="G97" i="8"/>
  <c r="L97" i="8" s="1"/>
  <c r="M97" i="8" s="1"/>
  <c r="G83" i="8"/>
  <c r="L83" i="8" s="1"/>
  <c r="M83" i="8" s="1"/>
  <c r="G70" i="8"/>
  <c r="L70" i="8" s="1"/>
  <c r="M70" i="8" s="1"/>
  <c r="N113" i="8"/>
  <c r="O113" i="8" s="1"/>
  <c r="R104" i="8"/>
  <c r="N104" i="8" s="1"/>
  <c r="G104" i="8"/>
  <c r="G103" i="8"/>
  <c r="L103" i="8" s="1"/>
  <c r="M103" i="8" s="1"/>
  <c r="G85" i="8"/>
  <c r="L85" i="8" s="1"/>
  <c r="M85" i="8" s="1"/>
  <c r="G115" i="8"/>
  <c r="L115" i="8" s="1"/>
  <c r="M115" i="8" s="1"/>
  <c r="G129" i="8"/>
  <c r="L129" i="8" s="1"/>
  <c r="M129" i="8" s="1"/>
  <c r="AW68" i="1"/>
  <c r="AL69" i="1" s="1"/>
  <c r="AW60" i="1"/>
  <c r="AL61" i="1" s="1"/>
  <c r="AW72" i="1"/>
  <c r="AL73" i="1" s="1"/>
  <c r="AW18" i="1"/>
  <c r="AL19" i="1" s="1"/>
  <c r="BB19" i="1" s="1"/>
  <c r="N191" i="8"/>
  <c r="O191" i="8" s="1"/>
  <c r="N223" i="8"/>
  <c r="O223" i="8" s="1"/>
  <c r="N213" i="8"/>
  <c r="O213" i="8" s="1"/>
  <c r="AW76" i="1"/>
  <c r="F63" i="8" s="1"/>
  <c r="N240" i="8"/>
  <c r="O240" i="8" s="1"/>
  <c r="AW22" i="1"/>
  <c r="AL23" i="1" s="1"/>
  <c r="BB23" i="1" s="1"/>
  <c r="BC23" i="1" s="1"/>
  <c r="N147" i="8"/>
  <c r="H58" i="8"/>
  <c r="G58" i="8"/>
  <c r="G305" i="8"/>
  <c r="L305" i="8" s="1"/>
  <c r="M305" i="8" s="1"/>
  <c r="G299" i="8"/>
  <c r="L299" i="8" s="1"/>
  <c r="M299" i="8" s="1"/>
  <c r="G183" i="8"/>
  <c r="L183" i="8" s="1"/>
  <c r="M183" i="8" s="1"/>
  <c r="G185" i="8"/>
  <c r="L185" i="8" s="1"/>
  <c r="M185" i="8" s="1"/>
  <c r="G186" i="8"/>
  <c r="L186" i="8" s="1"/>
  <c r="M186" i="8" s="1"/>
  <c r="R184" i="8"/>
  <c r="N184" i="8" s="1"/>
  <c r="G181" i="8"/>
  <c r="L181" i="8" s="1"/>
  <c r="M181" i="8" s="1"/>
  <c r="R168" i="8"/>
  <c r="N168" i="8" s="1"/>
  <c r="G78" i="8"/>
  <c r="L78" i="8" s="1"/>
  <c r="M78" i="8" s="1"/>
  <c r="G77" i="8"/>
  <c r="L77" i="8" s="1"/>
  <c r="M77" i="8" s="1"/>
  <c r="G182" i="8"/>
  <c r="L182" i="8" s="1"/>
  <c r="M182" i="8" s="1"/>
  <c r="G298" i="8"/>
  <c r="L298" i="8" s="1"/>
  <c r="M298" i="8" s="1"/>
  <c r="R299" i="8"/>
  <c r="N299" i="8" s="1"/>
  <c r="R296" i="8"/>
  <c r="N296" i="8" s="1"/>
  <c r="O296" i="8" s="1"/>
  <c r="R232" i="8"/>
  <c r="N232" i="8" s="1"/>
  <c r="R136" i="8"/>
  <c r="N136" i="8" s="1"/>
  <c r="O136" i="8" s="1"/>
  <c r="R119" i="8"/>
  <c r="N119" i="8" s="1"/>
  <c r="R111" i="8"/>
  <c r="N111" i="8" s="1"/>
  <c r="O111" i="8" s="1"/>
  <c r="R263" i="8"/>
  <c r="N263" i="8" s="1"/>
  <c r="O263" i="8" s="1"/>
  <c r="R129" i="8"/>
  <c r="N129" i="8" s="1"/>
  <c r="R130" i="8"/>
  <c r="N130" i="8" s="1"/>
  <c r="R115" i="8"/>
  <c r="N115" i="8" s="1"/>
  <c r="R314" i="8"/>
  <c r="N314" i="8" s="1"/>
  <c r="O314" i="8" s="1"/>
  <c r="R292" i="8"/>
  <c r="N292" i="8" s="1"/>
  <c r="O292" i="8" s="1"/>
  <c r="R278" i="8"/>
  <c r="N278" i="8" s="1"/>
  <c r="O278" i="8" s="1"/>
  <c r="R269" i="8"/>
  <c r="N269" i="8" s="1"/>
  <c r="O269" i="8" s="1"/>
  <c r="R243" i="8"/>
  <c r="N243" i="8" s="1"/>
  <c r="O243" i="8" s="1"/>
  <c r="R157" i="8"/>
  <c r="N157" i="8" s="1"/>
  <c r="O157" i="8" s="1"/>
  <c r="R156" i="8"/>
  <c r="N156" i="8" s="1"/>
  <c r="O156" i="8" s="1"/>
  <c r="R108" i="8"/>
  <c r="N108" i="8" s="1"/>
  <c r="R95" i="8"/>
  <c r="N95" i="8" s="1"/>
  <c r="O95" i="8" s="1"/>
  <c r="R99" i="8"/>
  <c r="N99" i="8" s="1"/>
  <c r="O99" i="8" s="1"/>
  <c r="V120" i="1"/>
  <c r="V120" i="2" s="1"/>
  <c r="R62" i="8"/>
  <c r="N62" i="8" s="1"/>
  <c r="V79" i="1"/>
  <c r="AD81" i="1" s="1"/>
  <c r="N201" i="8"/>
  <c r="O201" i="8" s="1"/>
  <c r="R161" i="8"/>
  <c r="N161" i="8" s="1"/>
  <c r="O161" i="8" s="1"/>
  <c r="R152" i="8"/>
  <c r="N152" i="8" s="1"/>
  <c r="R300" i="8"/>
  <c r="N300" i="8" s="1"/>
  <c r="R271" i="8"/>
  <c r="N271" i="8" s="1"/>
  <c r="O271" i="8" s="1"/>
  <c r="R53" i="8"/>
  <c r="N53" i="8" s="1"/>
  <c r="R64" i="8"/>
  <c r="N64" i="8" s="1"/>
  <c r="O64" i="8" s="1"/>
  <c r="N180" i="8"/>
  <c r="O180" i="8" s="1"/>
  <c r="N125" i="8"/>
  <c r="O125" i="8" s="1"/>
  <c r="N102" i="8"/>
  <c r="N173" i="8"/>
  <c r="O173" i="8" s="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N87" i="8" s="1"/>
  <c r="O87" i="8" s="1"/>
  <c r="R52" i="8"/>
  <c r="N52"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O313" i="8" s="1"/>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N123" i="8"/>
  <c r="O123" i="8" s="1"/>
  <c r="R122" i="8"/>
  <c r="N122" i="8" s="1"/>
  <c r="O122" i="8" s="1"/>
  <c r="R118" i="8"/>
  <c r="N118" i="8" s="1"/>
  <c r="O118" i="8" s="1"/>
  <c r="G124" i="8"/>
  <c r="L124" i="8" s="1"/>
  <c r="M124" i="8" s="1"/>
  <c r="G135" i="8"/>
  <c r="L135" i="8" s="1"/>
  <c r="M135" i="8" s="1"/>
  <c r="G134" i="8"/>
  <c r="R131" i="8"/>
  <c r="N131" i="8" s="1"/>
  <c r="O131" i="8" s="1"/>
  <c r="G130" i="8"/>
  <c r="L130" i="8" s="1"/>
  <c r="M130" i="8" s="1"/>
  <c r="G139" i="8"/>
  <c r="O139" i="8" s="1"/>
  <c r="G144" i="8"/>
  <c r="L144" i="8" s="1"/>
  <c r="M144" i="8" s="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L209" i="8" s="1"/>
  <c r="M209" i="8" s="1"/>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G264" i="8"/>
  <c r="L264" i="8" s="1"/>
  <c r="M264" i="8" s="1"/>
  <c r="G268" i="8"/>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R308" i="8"/>
  <c r="N308" i="8" s="1"/>
  <c r="O312" i="8"/>
  <c r="L312" i="8"/>
  <c r="M312" i="8" s="1"/>
  <c r="L310" i="8"/>
  <c r="M310" i="8" s="1"/>
  <c r="L313" i="8"/>
  <c r="M313" i="8" s="1"/>
  <c r="L309" i="8"/>
  <c r="M309" i="8" s="1"/>
  <c r="L302" i="8"/>
  <c r="M302" i="8" s="1"/>
  <c r="R304" i="8"/>
  <c r="N304" i="8" s="1"/>
  <c r="L306" i="8"/>
  <c r="M306"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L278" i="8"/>
  <c r="M278" i="8" s="1"/>
  <c r="L271" i="8"/>
  <c r="M271" i="8" s="1"/>
  <c r="R273" i="8"/>
  <c r="N273" i="8" s="1"/>
  <c r="O273" i="8" s="1"/>
  <c r="L275" i="8"/>
  <c r="M275" i="8" s="1"/>
  <c r="G262" i="8"/>
  <c r="L262" i="8" s="1"/>
  <c r="M262" i="8" s="1"/>
  <c r="R265" i="8"/>
  <c r="N265" i="8" s="1"/>
  <c r="O265" i="8" s="1"/>
  <c r="L263" i="8"/>
  <c r="M263" i="8" s="1"/>
  <c r="L265" i="8"/>
  <c r="M265" i="8" s="1"/>
  <c r="L270" i="8"/>
  <c r="M270" i="8" s="1"/>
  <c r="R264" i="8"/>
  <c r="N264" i="8" s="1"/>
  <c r="R262" i="8"/>
  <c r="N262" i="8" s="1"/>
  <c r="L267" i="8"/>
  <c r="M267" i="8" s="1"/>
  <c r="L266" i="8"/>
  <c r="M266" i="8" s="1"/>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L240" i="8"/>
  <c r="M240" i="8" s="1"/>
  <c r="L243" i="8"/>
  <c r="M243" i="8" s="1"/>
  <c r="L242" i="8"/>
  <c r="M242" i="8" s="1"/>
  <c r="R238" i="8"/>
  <c r="N238" i="8" s="1"/>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51" i="8"/>
  <c r="M151" i="8" s="1"/>
  <c r="L140" i="8"/>
  <c r="M140" i="8" s="1"/>
  <c r="L136" i="8"/>
  <c r="R143" i="8"/>
  <c r="N143" i="8" s="1"/>
  <c r="O143" i="8" s="1"/>
  <c r="R138" i="8"/>
  <c r="N138" i="8" s="1"/>
  <c r="O138" i="8" s="1"/>
  <c r="L137" i="8"/>
  <c r="M137" i="8" s="1"/>
  <c r="L143" i="8"/>
  <c r="M143" i="8" s="1"/>
  <c r="L141" i="8"/>
  <c r="M141" i="8" s="1"/>
  <c r="G126" i="8"/>
  <c r="L126" i="8" s="1"/>
  <c r="M126" i="8" s="1"/>
  <c r="N135" i="8"/>
  <c r="L132" i="8"/>
  <c r="M132" i="8" s="1"/>
  <c r="L133" i="8"/>
  <c r="M133" i="8" s="1"/>
  <c r="L131" i="8"/>
  <c r="M131" i="8" s="1"/>
  <c r="R133" i="8"/>
  <c r="N133" i="8" s="1"/>
  <c r="O133" i="8" s="1"/>
  <c r="L127" i="8"/>
  <c r="M127" i="8" s="1"/>
  <c r="R132" i="8"/>
  <c r="N132" i="8" s="1"/>
  <c r="O132" i="8" s="1"/>
  <c r="L122" i="8"/>
  <c r="M122"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3" i="8"/>
  <c r="M113" i="8" s="1"/>
  <c r="L117" i="8"/>
  <c r="M117" i="8" s="1"/>
  <c r="L100" i="8"/>
  <c r="L101" i="8"/>
  <c r="R103" i="8"/>
  <c r="N103" i="8" s="1"/>
  <c r="O103" i="8" s="1"/>
  <c r="R100" i="8"/>
  <c r="N100" i="8" s="1"/>
  <c r="O100" i="8" s="1"/>
  <c r="R93" i="8"/>
  <c r="N93" i="8" s="1"/>
  <c r="O96" i="8"/>
  <c r="L96" i="8"/>
  <c r="M96" i="8" s="1"/>
  <c r="L98" i="8"/>
  <c r="M98" i="8" s="1"/>
  <c r="R94" i="8"/>
  <c r="N94" i="8" s="1"/>
  <c r="L95" i="8"/>
  <c r="M95" i="8" s="1"/>
  <c r="L99" i="8"/>
  <c r="M99" i="8" s="1"/>
  <c r="G81" i="8"/>
  <c r="O81" i="8" s="1"/>
  <c r="R79" i="8"/>
  <c r="N79" i="8" s="1"/>
  <c r="G79" i="8"/>
  <c r="L79" i="8" s="1"/>
  <c r="M79" i="8" s="1"/>
  <c r="R69" i="8"/>
  <c r="N69" i="8" s="1"/>
  <c r="R90" i="8"/>
  <c r="N90" i="8" s="1"/>
  <c r="G90" i="8"/>
  <c r="L90" i="8" s="1"/>
  <c r="M90" i="8" s="1"/>
  <c r="G89" i="8"/>
  <c r="L89" i="8" s="1"/>
  <c r="M89" i="8" s="1"/>
  <c r="R88" i="8"/>
  <c r="N88" i="8" s="1"/>
  <c r="G88" i="8"/>
  <c r="L88" i="8" s="1"/>
  <c r="M88" i="8" s="1"/>
  <c r="G86" i="8"/>
  <c r="L86" i="8" s="1"/>
  <c r="M86" i="8" s="1"/>
  <c r="G84" i="8"/>
  <c r="N83" i="8"/>
  <c r="O83" i="8" s="1"/>
  <c r="L87" i="8"/>
  <c r="M87" i="8" s="1"/>
  <c r="R77" i="8"/>
  <c r="N77" i="8" s="1"/>
  <c r="O77" i="8" s="1"/>
  <c r="R76" i="8"/>
  <c r="N76" i="8" s="1"/>
  <c r="G76" i="8"/>
  <c r="R75" i="8"/>
  <c r="N75" i="8" s="1"/>
  <c r="O75" i="8" s="1"/>
  <c r="L75" i="8"/>
  <c r="M75" i="8" s="1"/>
  <c r="R73" i="8"/>
  <c r="N73" i="8" s="1"/>
  <c r="L64" i="8"/>
  <c r="G61" i="8"/>
  <c r="L61" i="8" s="1"/>
  <c r="M61" i="8" s="1"/>
  <c r="BB77" i="1"/>
  <c r="BC77" i="1" s="1"/>
  <c r="AL77" i="2"/>
  <c r="L60" i="8"/>
  <c r="AN77" i="1"/>
  <c r="L59" i="8"/>
  <c r="H59" i="8"/>
  <c r="BM69" i="1"/>
  <c r="BL77" i="1"/>
  <c r="BM77" i="1" s="1"/>
  <c r="BL75" i="1"/>
  <c r="BL71" i="1"/>
  <c r="BL106" i="1"/>
  <c r="BL102" i="1"/>
  <c r="H314" i="8"/>
  <c r="M314" i="8" s="1"/>
  <c r="AY79" i="1"/>
  <c r="AZ80" i="1" s="1"/>
  <c r="AH80" i="1" s="1"/>
  <c r="BL61" i="1"/>
  <c r="BL25" i="1"/>
  <c r="BL19" i="1"/>
  <c r="BL23" i="1"/>
  <c r="BL21" i="1"/>
  <c r="BL17" i="1"/>
  <c r="G62" i="8"/>
  <c r="AY120" i="1"/>
  <c r="AZ121" i="1" s="1"/>
  <c r="AH121" i="1" s="1"/>
  <c r="H101" i="8"/>
  <c r="G119" i="8"/>
  <c r="G120" i="8"/>
  <c r="G110" i="8"/>
  <c r="L110" i="8" s="1"/>
  <c r="G74" i="8"/>
  <c r="G65" i="8"/>
  <c r="G93" i="8"/>
  <c r="G91" i="8"/>
  <c r="G73" i="8"/>
  <c r="G102" i="8"/>
  <c r="L102" i="8" s="1"/>
  <c r="G82" i="8"/>
  <c r="G56" i="8"/>
  <c r="AW66" i="1"/>
  <c r="AL67" i="1" s="1"/>
  <c r="AW70" i="1"/>
  <c r="AL71" i="1" s="1"/>
  <c r="AW64" i="1"/>
  <c r="AL65" i="1" s="1"/>
  <c r="F303" i="8"/>
  <c r="F299" i="8"/>
  <c r="F295" i="8"/>
  <c r="F291" i="8"/>
  <c r="F287" i="8"/>
  <c r="F283" i="8"/>
  <c r="F279" i="8"/>
  <c r="F275" i="8"/>
  <c r="F271" i="8"/>
  <c r="F259" i="8"/>
  <c r="F255" i="8"/>
  <c r="F247" i="8"/>
  <c r="F243" i="8"/>
  <c r="F143" i="8"/>
  <c r="F139" i="8"/>
  <c r="F127" i="8"/>
  <c r="F123" i="8"/>
  <c r="F107" i="8"/>
  <c r="F99" i="8"/>
  <c r="F95" i="8"/>
  <c r="F91" i="8"/>
  <c r="F87" i="8"/>
  <c r="F79" i="8"/>
  <c r="F75" i="8"/>
  <c r="AW115" i="1"/>
  <c r="AW107" i="1"/>
  <c r="AL108" i="1" s="1"/>
  <c r="BM108" i="1" s="1"/>
  <c r="AW74" i="1"/>
  <c r="AL75" i="1" s="1"/>
  <c r="F312" i="8"/>
  <c r="F306" i="8"/>
  <c r="F302" i="8"/>
  <c r="F294" i="8"/>
  <c r="F290" i="8"/>
  <c r="F286" i="8"/>
  <c r="F282" i="8"/>
  <c r="F278" i="8"/>
  <c r="F274" i="8"/>
  <c r="F258" i="8"/>
  <c r="F254" i="8"/>
  <c r="F250" i="8"/>
  <c r="F246" i="8"/>
  <c r="F242" i="8"/>
  <c r="F234" i="8"/>
  <c r="F142" i="8"/>
  <c r="F138" i="8"/>
  <c r="F134" i="8"/>
  <c r="F130" i="8"/>
  <c r="F122" i="8"/>
  <c r="F114" i="8"/>
  <c r="F106" i="8"/>
  <c r="F98" i="8"/>
  <c r="F90" i="8"/>
  <c r="F86" i="8"/>
  <c r="F82" i="8"/>
  <c r="F78" i="8"/>
  <c r="AW113" i="1"/>
  <c r="AW105" i="1"/>
  <c r="BB106" i="1" s="1"/>
  <c r="BC106" i="1" s="1"/>
  <c r="F311" i="8"/>
  <c r="F301" i="8"/>
  <c r="F293" i="8"/>
  <c r="F285" i="8"/>
  <c r="F277" i="8"/>
  <c r="F253" i="8"/>
  <c r="F245" i="8"/>
  <c r="F141" i="8"/>
  <c r="F133" i="8"/>
  <c r="F125" i="8"/>
  <c r="F117" i="8"/>
  <c r="F101" i="8"/>
  <c r="F93" i="8"/>
  <c r="F77" i="8"/>
  <c r="AW111" i="1"/>
  <c r="BM112" i="1" s="1"/>
  <c r="F297" i="8"/>
  <c r="F281" i="8"/>
  <c r="F249" i="8"/>
  <c r="F113" i="8"/>
  <c r="F97" i="8"/>
  <c r="F89" i="8"/>
  <c r="F73" i="8"/>
  <c r="F314" i="8"/>
  <c r="F288" i="8"/>
  <c r="F272" i="8"/>
  <c r="F256" i="8"/>
  <c r="F144" i="8"/>
  <c r="F104" i="8"/>
  <c r="F88" i="8"/>
  <c r="AW117" i="1"/>
  <c r="F310" i="8"/>
  <c r="F300" i="8"/>
  <c r="F292" i="8"/>
  <c r="F284" i="8"/>
  <c r="F276" i="8"/>
  <c r="F260" i="8"/>
  <c r="F244" i="8"/>
  <c r="F140" i="8"/>
  <c r="F132" i="8"/>
  <c r="F116" i="8"/>
  <c r="F108" i="8"/>
  <c r="F100" i="8"/>
  <c r="F92" i="8"/>
  <c r="F84" i="8"/>
  <c r="AW109" i="1"/>
  <c r="F315" i="8"/>
  <c r="F289" i="8"/>
  <c r="F273" i="8"/>
  <c r="F257" i="8"/>
  <c r="F241" i="8"/>
  <c r="F137" i="8"/>
  <c r="F121" i="8"/>
  <c r="F105" i="8"/>
  <c r="F81" i="8"/>
  <c r="AW103" i="1"/>
  <c r="F304" i="8"/>
  <c r="F296" i="8"/>
  <c r="F280" i="8"/>
  <c r="F248" i="8"/>
  <c r="F232" i="8"/>
  <c r="F136" i="8"/>
  <c r="F128" i="8"/>
  <c r="F112" i="8"/>
  <c r="F80" i="8"/>
  <c r="AW101" i="1"/>
  <c r="AW16" i="1"/>
  <c r="AW62" i="1"/>
  <c r="AL63" i="1" s="1"/>
  <c r="AW20" i="1"/>
  <c r="AL21" i="1" s="1"/>
  <c r="AW24" i="1"/>
  <c r="G307" i="8"/>
  <c r="AY27" i="1"/>
  <c r="AZ28" i="1" s="1"/>
  <c r="G63" i="8"/>
  <c r="G68" i="8"/>
  <c r="L68" i="8" s="1"/>
  <c r="G69" i="8"/>
  <c r="G71" i="8"/>
  <c r="G66" i="8"/>
  <c r="L66" i="8" s="1"/>
  <c r="G72" i="8"/>
  <c r="G67" i="8"/>
  <c r="L67" i="8" s="1"/>
  <c r="H60" i="8"/>
  <c r="G315" i="8"/>
  <c r="G308" i="8"/>
  <c r="L308" i="8" s="1"/>
  <c r="G311" i="8"/>
  <c r="G57" i="8"/>
  <c r="G53" i="8"/>
  <c r="L53" i="8" s="1"/>
  <c r="F59" i="8"/>
  <c r="F61" i="8"/>
  <c r="G54" i="8"/>
  <c r="G232" i="8"/>
  <c r="G234" i="8"/>
  <c r="G295" i="8"/>
  <c r="L295" i="8" s="1"/>
  <c r="G301" i="8"/>
  <c r="G300" i="8"/>
  <c r="G304" i="8"/>
  <c r="L304" i="8" s="1"/>
  <c r="H212" i="8"/>
  <c r="H227" i="8"/>
  <c r="H219" i="8"/>
  <c r="H55" i="8"/>
  <c r="H289" i="8"/>
  <c r="H100" i="8"/>
  <c r="H244" i="8"/>
  <c r="H172" i="8"/>
  <c r="H136" i="8"/>
  <c r="H64" i="8"/>
  <c r="M205" i="8"/>
  <c r="M125" i="8"/>
  <c r="M162" i="8"/>
  <c r="BG25" i="1"/>
  <c r="H51" i="8"/>
  <c r="G51" i="8"/>
  <c r="L51" i="8" s="1"/>
  <c r="G50" i="8"/>
  <c r="L50" i="8" s="1"/>
  <c r="H50" i="8"/>
  <c r="H52" i="8"/>
  <c r="G52" i="8"/>
  <c r="L52" i="8" s="1"/>
  <c r="M218" i="8"/>
  <c r="M148" i="8"/>
  <c r="V26" i="1"/>
  <c r="AH26" i="2"/>
  <c r="AH119" i="2"/>
  <c r="AH78" i="2"/>
  <c r="BI24" i="1"/>
  <c r="O200" i="8" l="1"/>
  <c r="O268" i="8"/>
  <c r="O107" i="8"/>
  <c r="O129" i="8"/>
  <c r="O70" i="8"/>
  <c r="O147" i="8"/>
  <c r="O108" i="8"/>
  <c r="O104" i="8"/>
  <c r="O97" i="8"/>
  <c r="O181" i="8"/>
  <c r="F131" i="8"/>
  <c r="F129" i="8"/>
  <c r="L104" i="8"/>
  <c r="M104" i="8" s="1"/>
  <c r="F102" i="8"/>
  <c r="F96" i="8"/>
  <c r="O85" i="8"/>
  <c r="O115" i="8"/>
  <c r="F124" i="8"/>
  <c r="F115" i="8"/>
  <c r="F103" i="8"/>
  <c r="F94" i="8"/>
  <c r="F85" i="8"/>
  <c r="F76" i="8"/>
  <c r="O214" i="8"/>
  <c r="O299" i="8"/>
  <c r="AN69" i="1"/>
  <c r="AN69" i="2" s="1"/>
  <c r="O78" i="8"/>
  <c r="F308" i="8"/>
  <c r="O58" i="8"/>
  <c r="O305" i="8"/>
  <c r="O185" i="8"/>
  <c r="O183" i="8"/>
  <c r="O252" i="8"/>
  <c r="P244" i="8" s="1"/>
  <c r="Q244" i="8" s="1"/>
  <c r="O182" i="8"/>
  <c r="O119" i="8"/>
  <c r="BB69" i="1"/>
  <c r="BC69" i="1" s="1"/>
  <c r="F298" i="8"/>
  <c r="O298" i="8"/>
  <c r="O222" i="8"/>
  <c r="F225" i="8"/>
  <c r="O209" i="8"/>
  <c r="F179" i="8"/>
  <c r="O109" i="8"/>
  <c r="O315" i="8"/>
  <c r="O301" i="8"/>
  <c r="F223" i="8"/>
  <c r="L147" i="8"/>
  <c r="M147" i="8" s="1"/>
  <c r="O144" i="8"/>
  <c r="L139" i="8"/>
  <c r="M139" i="8" s="1"/>
  <c r="O134" i="8"/>
  <c r="O124" i="8"/>
  <c r="F111" i="8"/>
  <c r="O105" i="8"/>
  <c r="O84" i="8"/>
  <c r="AL69" i="2"/>
  <c r="AD122" i="1"/>
  <c r="F57" i="8"/>
  <c r="BB65" i="1"/>
  <c r="BC65" i="1" s="1"/>
  <c r="F56" i="8"/>
  <c r="V79" i="2"/>
  <c r="O62" i="8"/>
  <c r="AL25" i="1"/>
  <c r="BB25" i="1" s="1"/>
  <c r="BC25" i="1" s="1"/>
  <c r="AL17" i="1"/>
  <c r="BB17" i="1" s="1"/>
  <c r="BC17" i="1" s="1"/>
  <c r="V27" i="1"/>
  <c r="AD29" i="1" s="1"/>
  <c r="O311" i="8"/>
  <c r="O54" i="8"/>
  <c r="O82" i="8"/>
  <c r="O184" i="8"/>
  <c r="O142" i="8"/>
  <c r="O114" i="8"/>
  <c r="O199" i="8"/>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51" i="8"/>
  <c r="O152" i="8"/>
  <c r="F148" i="8"/>
  <c r="F152" i="8"/>
  <c r="F149" i="8"/>
  <c r="F147" i="8"/>
  <c r="F150" i="8"/>
  <c r="F153" i="8"/>
  <c r="F145" i="8"/>
  <c r="F146" i="8"/>
  <c r="O150" i="8"/>
  <c r="F160" i="8"/>
  <c r="O155" i="8"/>
  <c r="P154" i="8" s="1"/>
  <c r="Q154" i="8" s="1"/>
  <c r="F161" i="8"/>
  <c r="F156" i="8"/>
  <c r="F159" i="8"/>
  <c r="F158" i="8"/>
  <c r="F155" i="8"/>
  <c r="F154" i="8"/>
  <c r="F157" i="8"/>
  <c r="F162" i="8"/>
  <c r="O168" i="8"/>
  <c r="P163" i="8" s="1"/>
  <c r="Q163" i="8" s="1"/>
  <c r="F167" i="8"/>
  <c r="F170" i="8"/>
  <c r="F168" i="8"/>
  <c r="F165" i="8"/>
  <c r="F166" i="8"/>
  <c r="F171" i="8"/>
  <c r="F164" i="8"/>
  <c r="F169" i="8"/>
  <c r="F163" i="8"/>
  <c r="F175" i="8"/>
  <c r="O174" i="8"/>
  <c r="P172" i="8" s="1"/>
  <c r="Q172" i="8" s="1"/>
  <c r="F176" i="8"/>
  <c r="F180" i="8"/>
  <c r="F177" i="8"/>
  <c r="F173" i="8"/>
  <c r="F172" i="8"/>
  <c r="F178" i="8"/>
  <c r="F174" i="8"/>
  <c r="F181" i="8"/>
  <c r="F184" i="8"/>
  <c r="F186" i="8"/>
  <c r="F182" i="8"/>
  <c r="F187" i="8"/>
  <c r="F188" i="8"/>
  <c r="F185" i="8"/>
  <c r="F189" i="8"/>
  <c r="F183" i="8"/>
  <c r="L194" i="8"/>
  <c r="M194" i="8" s="1"/>
  <c r="F191" i="8"/>
  <c r="F196" i="8"/>
  <c r="F190" i="8"/>
  <c r="F194" i="8"/>
  <c r="F193" i="8"/>
  <c r="F195" i="8"/>
  <c r="F192" i="8"/>
  <c r="F197" i="8"/>
  <c r="F204" i="8"/>
  <c r="L200" i="8"/>
  <c r="M200" i="8" s="1"/>
  <c r="F206" i="8"/>
  <c r="F201" i="8"/>
  <c r="F203" i="8"/>
  <c r="L207" i="8"/>
  <c r="M207" i="8" s="1"/>
  <c r="F200" i="8"/>
  <c r="F199" i="8"/>
  <c r="F205" i="8"/>
  <c r="F202" i="8"/>
  <c r="F207" i="8"/>
  <c r="F214" i="8"/>
  <c r="F208" i="8"/>
  <c r="F209" i="8"/>
  <c r="F213" i="8"/>
  <c r="F211" i="8"/>
  <c r="F212" i="8"/>
  <c r="F216" i="8"/>
  <c r="F210" i="8"/>
  <c r="F215" i="8"/>
  <c r="O217" i="8"/>
  <c r="O221" i="8"/>
  <c r="F221" i="8"/>
  <c r="F220" i="8"/>
  <c r="F217" i="8"/>
  <c r="F218" i="8"/>
  <c r="F224" i="8"/>
  <c r="F222" i="8"/>
  <c r="O233" i="8"/>
  <c r="O234" i="8"/>
  <c r="F228" i="8"/>
  <c r="F233" i="8"/>
  <c r="F227" i="8"/>
  <c r="F226" i="8"/>
  <c r="F231" i="8"/>
  <c r="F229" i="8"/>
  <c r="F230" i="8"/>
  <c r="F239" i="8"/>
  <c r="F238" i="8"/>
  <c r="F236" i="8"/>
  <c r="F240" i="8"/>
  <c r="F237" i="8"/>
  <c r="F235" i="8"/>
  <c r="O238" i="8"/>
  <c r="P235" i="8" s="1"/>
  <c r="Q235" i="8" s="1"/>
  <c r="F252" i="8"/>
  <c r="F251" i="8"/>
  <c r="O264" i="8"/>
  <c r="F267" i="8"/>
  <c r="L268" i="8"/>
  <c r="M268" i="8" s="1"/>
  <c r="F264" i="8"/>
  <c r="F270" i="8"/>
  <c r="F268" i="8"/>
  <c r="F265" i="8"/>
  <c r="F269" i="8"/>
  <c r="F266" i="8"/>
  <c r="O304" i="8"/>
  <c r="O308" i="8"/>
  <c r="L315" i="8"/>
  <c r="M315" i="8" s="1"/>
  <c r="L311" i="8"/>
  <c r="M311" i="8" s="1"/>
  <c r="M308" i="8"/>
  <c r="L307" i="8"/>
  <c r="M307" i="8" s="1"/>
  <c r="L300" i="8"/>
  <c r="M300" i="8" s="1"/>
  <c r="M304" i="8"/>
  <c r="L301" i="8"/>
  <c r="M301" i="8" s="1"/>
  <c r="M295" i="8"/>
  <c r="P280" i="8"/>
  <c r="Q280" i="8" s="1"/>
  <c r="P271" i="8"/>
  <c r="Q271" i="8" s="1"/>
  <c r="F263" i="8"/>
  <c r="F262" i="8"/>
  <c r="P253" i="8"/>
  <c r="Q253" i="8" s="1"/>
  <c r="L234" i="8"/>
  <c r="M234" i="8" s="1"/>
  <c r="L232" i="8"/>
  <c r="M232" i="8" s="1"/>
  <c r="F126" i="8"/>
  <c r="F135" i="8"/>
  <c r="L119" i="8"/>
  <c r="M119" i="8" s="1"/>
  <c r="L120" i="8"/>
  <c r="M120" i="8" s="1"/>
  <c r="M110" i="8"/>
  <c r="M102" i="8"/>
  <c r="L91" i="8"/>
  <c r="M91" i="8" s="1"/>
  <c r="L93" i="8"/>
  <c r="M93" i="8" s="1"/>
  <c r="L81" i="8"/>
  <c r="M81" i="8" s="1"/>
  <c r="O79" i="8"/>
  <c r="O88" i="8"/>
  <c r="F83"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F74" i="8"/>
  <c r="AL114" i="2"/>
  <c r="BB114" i="1"/>
  <c r="BC114" i="1" s="1"/>
  <c r="AN114" i="1"/>
  <c r="F69" i="8"/>
  <c r="F70" i="8"/>
  <c r="F72" i="8"/>
  <c r="AL112" i="2"/>
  <c r="BB112" i="1"/>
  <c r="BC112" i="1" s="1"/>
  <c r="AN112" i="1"/>
  <c r="F68" i="8"/>
  <c r="M289" i="8"/>
  <c r="F120" i="8"/>
  <c r="F118" i="8"/>
  <c r="M101" i="8"/>
  <c r="AH120" i="1"/>
  <c r="BM106" i="1"/>
  <c r="BL119" i="1"/>
  <c r="BL78" i="1"/>
  <c r="BM23" i="1"/>
  <c r="BM25" i="1"/>
  <c r="BM19" i="1"/>
  <c r="BC19" i="1"/>
  <c r="BL26" i="1"/>
  <c r="F110" i="8"/>
  <c r="F119" i="8"/>
  <c r="F109" i="8"/>
  <c r="AN106" i="1"/>
  <c r="AL106" i="2"/>
  <c r="F66" i="8"/>
  <c r="F64" i="8"/>
  <c r="BB102" i="1"/>
  <c r="AH28" i="1"/>
  <c r="AH27" i="1"/>
  <c r="AL73" i="2"/>
  <c r="AN73" i="1"/>
  <c r="F52" i="8"/>
  <c r="BB21" i="1"/>
  <c r="BC21" i="1" s="1"/>
  <c r="F65" i="8"/>
  <c r="BB104" i="1"/>
  <c r="BC104" i="1" s="1"/>
  <c r="F67" i="8"/>
  <c r="BB108" i="1"/>
  <c r="BC108" i="1" s="1"/>
  <c r="F71" i="8"/>
  <c r="BB116" i="1"/>
  <c r="BC116" i="1" s="1"/>
  <c r="M60" i="8"/>
  <c r="F309" i="8"/>
  <c r="F55" i="8"/>
  <c r="BB61" i="1"/>
  <c r="BC61" i="1" s="1"/>
  <c r="F313" i="8"/>
  <c r="M244" i="8"/>
  <c r="F58" i="8"/>
  <c r="F307" i="8"/>
  <c r="M172" i="8"/>
  <c r="M212" i="8"/>
  <c r="F53" i="8"/>
  <c r="AL23" i="2"/>
  <c r="AN23" i="1"/>
  <c r="F51" i="8"/>
  <c r="F50" i="8"/>
  <c r="M100" i="8"/>
  <c r="F305" i="8"/>
  <c r="F261" i="8"/>
  <c r="M55" i="8"/>
  <c r="M219" i="8"/>
  <c r="M136" i="8"/>
  <c r="M227" i="8"/>
  <c r="M64" i="8"/>
  <c r="BG26" i="1"/>
  <c r="M52" i="8"/>
  <c r="M51" i="8"/>
  <c r="V26" i="2"/>
  <c r="V119" i="2"/>
  <c r="V78" i="2"/>
  <c r="F54" i="8"/>
  <c r="BI25" i="1"/>
  <c r="P199" i="8" l="1"/>
  <c r="Q199" i="8" s="1"/>
  <c r="C17" i="8"/>
  <c r="P208" i="8"/>
  <c r="Q208" i="8" s="1"/>
  <c r="C30" i="8"/>
  <c r="G4" i="8"/>
  <c r="C8" i="8"/>
  <c r="C27" i="8"/>
  <c r="C14" i="8"/>
  <c r="C12" i="8"/>
  <c r="C15" i="8"/>
  <c r="C29" i="8"/>
  <c r="C24" i="8"/>
  <c r="C18" i="8"/>
  <c r="C11" i="8"/>
  <c r="C9" i="8"/>
  <c r="C26" i="8"/>
  <c r="C21" i="8"/>
  <c r="C20" i="8"/>
  <c r="C23" i="8"/>
  <c r="C6" i="8"/>
  <c r="C5" i="8"/>
  <c r="BM17" i="1"/>
  <c r="P136" i="8"/>
  <c r="Q136" i="8" s="1"/>
  <c r="P181" i="8"/>
  <c r="Q181" i="8" s="1"/>
  <c r="P307" i="8"/>
  <c r="Q307" i="8" s="1"/>
  <c r="P226" i="8"/>
  <c r="Q226" i="8" s="1"/>
  <c r="P127" i="8"/>
  <c r="Q127" i="8" s="1"/>
  <c r="P82" i="8"/>
  <c r="Q82" i="8" s="1"/>
  <c r="P118" i="8"/>
  <c r="Q118" i="8" s="1"/>
  <c r="AN25" i="1"/>
  <c r="V27" i="2"/>
  <c r="AL17" i="2"/>
  <c r="AN17" i="1"/>
  <c r="P298" i="8"/>
  <c r="Q298" i="8" s="1"/>
  <c r="P91" i="8"/>
  <c r="Q91" i="8" s="1"/>
  <c r="P55" i="8"/>
  <c r="P262" i="8"/>
  <c r="Q262" i="8" s="1"/>
  <c r="P217" i="8"/>
  <c r="Q217" i="8" s="1"/>
  <c r="P109" i="8"/>
  <c r="Q109" i="8" s="1"/>
  <c r="P100" i="8"/>
  <c r="Q100" i="8" s="1"/>
  <c r="P50" i="8"/>
  <c r="P145" i="8"/>
  <c r="Q145" i="8" s="1"/>
  <c r="P73" i="8"/>
  <c r="Q73" i="8" s="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AN112" i="2"/>
  <c r="AN114" i="2"/>
  <c r="AL110" i="2"/>
  <c r="BB110" i="1"/>
  <c r="BC110" i="1" s="1"/>
  <c r="AN110" i="1"/>
  <c r="AN118" i="1"/>
  <c r="BB118" i="1"/>
  <c r="BC118" i="1" s="1"/>
  <c r="AL118" i="2"/>
  <c r="AL65" i="2"/>
  <c r="AL63" i="2"/>
  <c r="BM102" i="1"/>
  <c r="BM119" i="1" s="1"/>
  <c r="BC102" i="1"/>
  <c r="BB67" i="1"/>
  <c r="BC67" i="1" s="1"/>
  <c r="BM67" i="1"/>
  <c r="BM21" i="1"/>
  <c r="BB26" i="1"/>
  <c r="BB27" i="1" s="1"/>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AN73" i="2"/>
  <c r="AN21" i="1"/>
  <c r="AL21" i="2"/>
  <c r="AL116" i="2"/>
  <c r="AN116" i="1"/>
  <c r="AN104" i="1"/>
  <c r="AL104" i="2"/>
  <c r="AL108" i="2"/>
  <c r="AN108" i="1"/>
  <c r="AL67" i="2"/>
  <c r="AN67" i="1"/>
  <c r="AL61" i="2"/>
  <c r="AN61" i="1"/>
  <c r="AN23" i="2"/>
  <c r="AL19" i="2"/>
  <c r="AN19" i="1"/>
  <c r="AH79" i="2"/>
  <c r="AH120" i="2"/>
  <c r="AH27" i="2"/>
  <c r="BG27" i="1"/>
  <c r="C42" i="8"/>
  <c r="F43" i="8"/>
  <c r="F42" i="8"/>
  <c r="F40" i="8"/>
  <c r="E42" i="8"/>
  <c r="F39" i="8"/>
  <c r="F38" i="8"/>
  <c r="F44" i="8"/>
  <c r="F41" i="8"/>
  <c r="V28" i="2"/>
  <c r="E44" i="8"/>
  <c r="D39" i="8"/>
  <c r="C40" i="8"/>
  <c r="E39" i="8"/>
  <c r="C37" i="8"/>
  <c r="D44" i="8"/>
  <c r="AL25" i="2"/>
  <c r="C36" i="8"/>
  <c r="D43" i="8"/>
  <c r="E41" i="8"/>
  <c r="AN78" i="2"/>
  <c r="E37" i="8"/>
  <c r="C39" i="8"/>
  <c r="V80" i="2"/>
  <c r="V121" i="2"/>
  <c r="E36" i="8"/>
  <c r="D40" i="8"/>
  <c r="C43" i="8"/>
  <c r="D36" i="8"/>
  <c r="D41" i="8"/>
  <c r="E40" i="8"/>
  <c r="E38" i="8"/>
  <c r="C41" i="8"/>
  <c r="C44" i="8"/>
  <c r="E43" i="8"/>
  <c r="D37" i="8"/>
  <c r="D42" i="8"/>
  <c r="C38" i="8"/>
  <c r="D38" i="8"/>
  <c r="AN119" i="2"/>
  <c r="BI26" i="1"/>
  <c r="Q50" i="8" l="1"/>
  <c r="C13" i="8"/>
  <c r="C16" i="8"/>
  <c r="C10" i="8"/>
  <c r="C28" i="8"/>
  <c r="C22" i="8"/>
  <c r="C25" i="8"/>
  <c r="C7" i="8"/>
  <c r="C19" i="8"/>
  <c r="C4" i="8"/>
  <c r="Q55" i="8"/>
  <c r="BM26" i="1"/>
  <c r="BC26" i="1" s="1"/>
  <c r="BC28" i="1" s="1"/>
  <c r="AN17" i="2"/>
  <c r="AN63" i="2"/>
  <c r="Q64" i="8"/>
  <c r="F5" i="8" s="1"/>
  <c r="G41" i="8"/>
  <c r="F12" i="8"/>
  <c r="F24" i="8"/>
  <c r="F18" i="8"/>
  <c r="F21" i="8"/>
  <c r="F27" i="8"/>
  <c r="F9" i="8"/>
  <c r="AN71" i="2"/>
  <c r="AN75" i="2"/>
  <c r="G37" i="8"/>
  <c r="G36" i="8"/>
  <c r="G39" i="8"/>
  <c r="G44" i="8"/>
  <c r="G43" i="8"/>
  <c r="G40" i="8"/>
  <c r="G38" i="8"/>
  <c r="BM78" i="1"/>
  <c r="BC78" i="1" s="1"/>
  <c r="BC119" i="1"/>
  <c r="AN110" i="2"/>
  <c r="AN118" i="2"/>
  <c r="BB119" i="1"/>
  <c r="BB120" i="1" s="1"/>
  <c r="BB78" i="1"/>
  <c r="BB79" i="1" s="1"/>
  <c r="AN102" i="2"/>
  <c r="AN27" i="1"/>
  <c r="AN21" i="2"/>
  <c r="AN116" i="2"/>
  <c r="AN104" i="2"/>
  <c r="AN108" i="2"/>
  <c r="AN61" i="2"/>
  <c r="AN67" i="2"/>
  <c r="AN19" i="2"/>
  <c r="AH80" i="2"/>
  <c r="AH121" i="2"/>
  <c r="AH28" i="2"/>
  <c r="BG28" i="1"/>
  <c r="D45" i="8"/>
  <c r="C45" i="8"/>
  <c r="E45" i="8"/>
  <c r="AN25" i="2"/>
  <c r="BI27" i="1"/>
  <c r="H25" i="8" l="1"/>
  <c r="F25" i="8" s="1"/>
  <c r="H19" i="8"/>
  <c r="F19" i="8" s="1"/>
  <c r="H22" i="8"/>
  <c r="F22" i="8" s="1"/>
  <c r="H16" i="8"/>
  <c r="F16" i="8" s="1"/>
  <c r="H28" i="8"/>
  <c r="F28" i="8" s="1"/>
  <c r="H4" i="8"/>
  <c r="F4" i="8" s="1"/>
  <c r="H13" i="8"/>
  <c r="F13" i="8" s="1"/>
  <c r="H7" i="8"/>
  <c r="F7" i="8" s="1"/>
  <c r="H10" i="8"/>
  <c r="F10" i="8" s="1"/>
  <c r="F26" i="8"/>
  <c r="F8" i="8"/>
  <c r="F20" i="8"/>
  <c r="F14" i="8"/>
  <c r="F17" i="8"/>
  <c r="F11" i="8"/>
  <c r="F23" i="8"/>
  <c r="F29" i="8"/>
  <c r="BC121" i="1"/>
  <c r="AN121" i="1" s="1"/>
  <c r="BC80" i="1"/>
  <c r="AN80" i="1" s="1"/>
  <c r="AN120" i="1"/>
  <c r="AN28" i="1"/>
  <c r="AN29" i="1" s="1"/>
  <c r="AN27" i="2"/>
  <c r="BG29" i="1"/>
  <c r="G45" i="8"/>
  <c r="F45" i="8"/>
  <c r="BI28" i="1"/>
  <c r="AN122" i="1" l="1"/>
  <c r="AN122" i="2" s="1"/>
  <c r="AN121" i="2"/>
  <c r="AN120" i="2"/>
  <c r="AN79" i="1"/>
  <c r="AN80" i="2"/>
  <c r="AN28" i="2"/>
  <c r="BG30" i="1"/>
  <c r="AN26" i="2"/>
  <c r="BI29" i="1"/>
  <c r="AN81" i="1" l="1"/>
  <c r="AN79" i="2"/>
  <c r="BG31" i="1"/>
  <c r="AN29" i="2"/>
  <c r="M6" i="8"/>
  <c r="M10" i="8"/>
  <c r="BI30" i="1"/>
  <c r="AN81" i="2" l="1"/>
  <c r="BG32" i="1"/>
  <c r="O10" i="8"/>
  <c r="Q22" i="8"/>
  <c r="M5" i="8"/>
  <c r="M14" i="8"/>
  <c r="M13" i="8"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l="1"/>
  <c r="AL258" i="1" s="1"/>
  <c r="AL135" i="1"/>
  <c r="AL94" i="1"/>
  <c r="AL53" i="1"/>
  <c r="AL9" i="2"/>
  <c r="W29" i="8"/>
  <c r="W10" i="8"/>
  <c r="X12" i="8" s="1"/>
  <c r="W20" i="8"/>
  <c r="O6" i="8"/>
  <c r="AL217" i="2" l="1"/>
  <c r="AL258" i="2"/>
  <c r="AL217" i="1"/>
  <c r="AL176" i="1"/>
  <c r="AL135" i="2"/>
  <c r="AL176" i="2"/>
  <c r="Z20" i="8"/>
  <c r="AA20" i="8" s="1"/>
  <c r="X22" i="8"/>
  <c r="W5" i="8"/>
  <c r="M25" i="8" s="1"/>
  <c r="X31" i="8"/>
  <c r="X7" i="8" s="1"/>
  <c r="L22" i="8" s="1"/>
  <c r="AL94" i="2"/>
  <c r="AL53" i="2"/>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O16" authorId="1" shapeId="0" xr:uid="{00000000-0006-0000-0000-000003000000}">
      <text>
        <r>
          <rPr>
            <sz val="9"/>
            <color indexed="81"/>
            <rFont val="ＭＳ Ｐ明朝"/>
            <family val="1"/>
            <charset val="128"/>
          </rPr>
          <t xml:space="preserve">・和暦で記入してください。
・令和5年度に終了した工事の期間を記入します。
※例
令和5年5月1日～令和6年1月31日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<sst xmlns="http://schemas.openxmlformats.org/spreadsheetml/2006/main" count="1769" uniqueCount="325">
  <si>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</si>
  <si>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</si>
  <si>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</si>
  <si>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</si>
  <si>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</si>
  <si>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</si>
  <si>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</si>
  <si>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</si>
  <si>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</si>
  <si>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</si>
  <si>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</si>
  <si>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</si>
  <si>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</si>
  <si>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</si>
  <si>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</si>
  <si>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</si>
  <si>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</si>
  <si>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</si>
  <si>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</si>
  <si>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</si>
  <si>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</si>
  <si>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</si>
  <si>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</si>
  <si>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</si>
  <si>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</si>
  <si>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</si>
  <si>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</si>
  <si>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</si>
  <si>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</si>
  <si>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</si>
  <si>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</si>
  <si>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</si>
  <si>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</si>
  <si>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</si>
  <si>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</si>
  <si>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</si>
  <si>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</si>
  <si>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</si>
  <si>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</si>
  <si>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</si>
  <si>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</si>
  <si>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</si>
  <si>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</si>
  <si>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</si>
  <si>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</si>
  <si>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</si>
  <si>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</si>
  <si>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</si>
  <si>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</si>
  <si>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</si>
  <si>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</si>
  <si>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</si>
  <si>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</si>
  <si>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</si>
  <si>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</si>
  <si>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</si>
  <si>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</si>
  <si>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</si>
  <si>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</si>
  <si>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</si>
  <si>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</si>
  <si>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</si>
  <si>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</si>
  <si>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</si>
  <si>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</si>
  <si>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</si>
  <si>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</si>
  <si>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</si>
  <si>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</si>
  <si>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</si>
  <si>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</si>
  <si>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</si>
  <si>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事業開始時期</t>
    <rPh sb="0" eb="2">
      <t>ジギョウ</t>
    </rPh>
    <rPh sb="2" eb="4">
      <t>カイシ</t>
    </rPh>
    <rPh sb="4" eb="6">
      <t>ジキ</t>
    </rPh>
    <phoneticPr fontId="2"/>
  </si>
  <si>
    <t>保険料率</t>
    <rPh sb="0" eb="2">
      <t>ホケン</t>
    </rPh>
    <rPh sb="2" eb="3">
      <t>リョウ</t>
    </rPh>
    <rPh sb="3" eb="4">
      <t>リツ</t>
    </rPh>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</si>
  <si>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</si>
  <si>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</si>
  <si>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</si>
  <si>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</si>
  <si>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</si>
  <si>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</si>
  <si>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</si>
  <si>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</si>
  <si>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</si>
  <si>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</si>
  <si>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</si>
  <si>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</si>
  <si>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</si>
  <si>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</si>
  <si>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</si>
  <si>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</si>
  <si>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</si>
  <si>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</si>
  <si>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</si>
  <si>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</si>
  <si>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</si>
  <si>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</si>
  <si>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</si>
  <si>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</si>
  <si>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</si>
  <si>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</si>
  <si>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</si>
  <si>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</si>
  <si>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</si>
  <si>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</si>
  <si>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</si>
  <si>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</si>
  <si>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</si>
  <si>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</si>
  <si>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</si>
  <si>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</si>
  <si>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</si>
  <si>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</si>
  <si>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</si>
  <si>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</si>
  <si>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</si>
  <si>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</si>
  <si>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</si>
  <si>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</si>
  <si>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</si>
  <si>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</si>
  <si>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</si>
  <si>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</si>
  <si>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</si>
  <si>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</si>
  <si>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</si>
  <si>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</si>
  <si>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</si>
  <si>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</si>
  <si>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</si>
  <si>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</si>
  <si>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</si>
  <si>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</si>
  <si>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</si>
  <si>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</si>
  <si>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</si>
  <si>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</si>
  <si>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</si>
  <si>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</si>
  <si>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</si>
  <si>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</si>
  <si>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</si>
  <si>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</si>
  <si>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</si>
  <si>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</si>
  <si>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</si>
  <si>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</si>
  <si>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</si>
  <si>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</si>
  <si>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</si>
  <si>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</si>
  <si>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</si>
  <si>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</si>
  <si>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</si>
  <si>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</si>
  <si>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</si>
  <si>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</si>
  <si>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</si>
  <si>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</si>
  <si>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</si>
  <si>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</si>
  <si>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</si>
  <si>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</si>
  <si>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</si>
  <si>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</si>
  <si>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</si>
  <si>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</si>
  <si>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</si>
  <si>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</si>
  <si>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</si>
  <si>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</si>
  <si>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</si>
  <si>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</si>
  <si>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</si>
  <si>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</si>
  <si>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</si>
  <si>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</si>
  <si>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</si>
  <si>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</si>
  <si>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</si>
  <si>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</si>
  <si>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</si>
  <si>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</si>
  <si>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</si>
  <si>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</si>
  <si>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</si>
  <si>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</si>
  <si>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</si>
  <si>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</si>
  <si>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</si>
  <si>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</si>
  <si>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</si>
  <si>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</si>
  <si>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</si>
  <si>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</si>
  <si>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</si>
  <si>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</si>
  <si>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</si>
  <si>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</si>
  <si>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</si>
  <si>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</si>
  <si>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</si>
  <si>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</si>
  <si>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</si>
  <si>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</si>
  <si>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</si>
  <si>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</si>
  <si>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</si>
  <si>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</si>
  <si>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</si>
  <si>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</si>
  <si>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</si>
  <si>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</si>
  <si>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</si>
  <si>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</si>
  <si>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</si>
  <si>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</si>
  <si>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</si>
  <si>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</si>
  <si>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</si>
  <si>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</si>
  <si>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</si>
  <si>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</si>
  <si>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</si>
  <si>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</si>
  <si>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</si>
  <si>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</si>
  <si>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</si>
  <si>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</si>
  <si>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</si>
  <si>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</si>
  <si>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</si>
  <si>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</si>
  <si>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</si>
  <si>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</si>
  <si>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</si>
  <si>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</si>
  <si>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</si>
  <si>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</si>
  <si>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</si>
  <si>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</si>
  <si>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</si>
  <si>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</si>
  <si>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</si>
  <si>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</si>
  <si>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</si>
  <si>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</si>
  <si>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</si>
  <si>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</si>
  <si>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</si>
  <si>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</si>
  <si>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</si>
  <si>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</si>
  <si>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</si>
  <si>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</si>
  <si>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</si>
  <si>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</si>
  <si>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</si>
  <si>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</si>
  <si>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</si>
  <si>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</si>
  <si>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</si>
  <si>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</si>
  <si>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</si>
  <si>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</si>
  <si>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</si>
  <si>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</si>
  <si>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</si>
  <si>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別添様式</t>
    <rPh sb="0" eb="2">
      <t>ベッテン</t>
    </rPh>
    <rPh sb="2" eb="4">
      <t>ヨウシキ</t>
    </rPh>
    <phoneticPr fontId="2"/>
  </si>
  <si>
    <t>労働保険等</t>
    <rPh sb="0" eb="2">
      <t>ロウドウ</t>
    </rPh>
    <rPh sb="2" eb="4">
      <t>ホケン</t>
    </rPh>
    <rPh sb="4" eb="5">
      <t>トウ</t>
    </rPh>
    <phoneticPr fontId="2"/>
  </si>
  <si>
    <t>事業主控</t>
    <rPh sb="0" eb="3">
      <t>ジギョウヌシ</t>
    </rPh>
    <rPh sb="3" eb="4">
      <t>ヒカ</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</si>
  <si>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</si>
  <si>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</si>
  <si>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</si>
  <si>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</si>
  <si>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</si>
  <si>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</si>
  <si>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</si>
  <si>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</si>
  <si>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</si>
  <si>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</si>
  <si>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</si>
  <si>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</si>
  <si>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</si>
  <si>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</si>
  <si>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</si>
  <si>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平成27年3月31日
以前のもの</t>
    <rPh sb="0" eb="2">
      <t>ヘイセイ</t>
    </rPh>
    <rPh sb="4" eb="5">
      <t>ネン</t>
    </rPh>
    <rPh sb="6" eb="7">
      <t>ツキ</t>
    </rPh>
    <rPh sb="9" eb="10">
      <t>ニチ</t>
    </rPh>
    <rPh sb="11" eb="13">
      <t>イゼン</t>
    </rPh>
    <phoneticPr fontId="2"/>
  </si>
  <si>
    <t>千円</t>
    <rPh sb="0" eb="2">
      <t>センエン</t>
    </rPh>
    <phoneticPr fontId="2"/>
  </si>
  <si>
    <t>1000分の</t>
    <rPh sb="4" eb="5">
      <t>ブン</t>
    </rPh>
    <phoneticPr fontId="2"/>
  </si>
  <si>
    <t>注</t>
    <rPh sb="0" eb="1">
      <t>チュウ</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</si>
  <si>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</si>
  <si>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</si>
  <si>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</si>
  <si>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</si>
  <si>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</si>
  <si>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</si>
  <si>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</si>
  <si>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舗装工事業</t>
    <rPh sb="0" eb="2">
      <t>ホソウ</t>
    </rPh>
    <rPh sb="2" eb="5">
      <t>コウジギョウ</t>
    </rPh>
    <phoneticPr fontId="2"/>
  </si>
  <si>
    <t>鉄道又は軌道新設事業</t>
    <rPh sb="0" eb="2">
      <t>テツドウ</t>
    </rPh>
    <rPh sb="2" eb="3">
      <t>マタ</t>
    </rPh>
    <rPh sb="4" eb="6">
      <t>キドウ</t>
    </rPh>
    <rPh sb="6" eb="8">
      <t>シンセツ</t>
    </rPh>
    <rPh sb="8" eb="10">
      <t>ジギョウ</t>
    </rPh>
    <phoneticPr fontId="2"/>
  </si>
  <si>
    <t>建築事業</t>
    <phoneticPr fontId="2"/>
  </si>
  <si>
    <t>既設建築物設備工事業</t>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</si>
  <si>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</si>
  <si>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</si>
  <si>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</si>
  <si>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その他の建設事業</t>
    <phoneticPr fontId="2"/>
  </si>
  <si>
    <t>平成19年3月31日
以前のもの</t>
    <rPh sb="0" eb="2">
      <t>ヘイセイ</t>
    </rPh>
    <rPh sb="4" eb="5">
      <t>ネン</t>
    </rPh>
    <rPh sb="6" eb="7">
      <t>ツキ</t>
    </rPh>
    <rPh sb="9" eb="10">
      <t>ニチ</t>
    </rPh>
    <rPh sb="11" eb="13">
      <t>イゼン</t>
    </rPh>
    <phoneticPr fontId="2"/>
  </si>
  <si>
    <t>合　　　計</t>
    <rPh sb="0" eb="1">
      <t>ゴウ</t>
    </rPh>
    <rPh sb="4" eb="5">
      <t>ケイ</t>
    </rPh>
    <phoneticPr fontId="2"/>
  </si>
  <si>
    <t>（①を除いた合計）</t>
    <rPh sb="3" eb="4">
      <t>ノゾ</t>
    </rPh>
    <rPh sb="6" eb="8">
      <t>ゴウケイ</t>
    </rPh>
    <phoneticPr fontId="2"/>
  </si>
  <si>
    <t>一般拠出金率</t>
    <rPh sb="0" eb="2">
      <t>イッパン</t>
    </rPh>
    <rPh sb="2" eb="4">
      <t>キョシュツ</t>
    </rPh>
    <rPh sb="4" eb="5">
      <t>キン</t>
    </rPh>
    <rPh sb="5" eb="6">
      <t>リツ</t>
    </rPh>
    <phoneticPr fontId="2"/>
  </si>
  <si>
    <t>一般拠出金額
（②×③）</t>
    <rPh sb="0" eb="2">
      <t>イッパン</t>
    </rPh>
    <rPh sb="2" eb="4">
      <t>キョシュツ</t>
    </rPh>
    <rPh sb="4" eb="5">
      <t>キン</t>
    </rPh>
    <rPh sb="5" eb="6">
      <t>ガク</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</si>
  <si>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</si>
  <si>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</si>
  <si>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郵便番号(</t>
    <phoneticPr fontId="2"/>
  </si>
  <si>
    <t>電話番号(</t>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</si>
  <si>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</si>
  <si>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</si>
  <si>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</si>
  <si>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</si>
  <si>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</si>
  <si>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</si>
  <si>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</si>
  <si>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</si>
  <si>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</si>
  <si>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</si>
  <si>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</si>
  <si>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鹿児島</t>
    <rPh sb="0" eb="3">
      <t>カゴシマ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</si>
</sst>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_ "/>
    <numFmt numFmtId="184" formatCode="#,##0_ "/>
    <numFmt numFmtId="185" formatCode="#,##0.000"/>
    <numFmt numFmtId="186" formatCode="00"/>
  </numFmts>
  <fonts count="37">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FF0000"/>
      <name val="ＭＳ Ｐ明朝"/>
      <family val="1"/>
      <charset val="128"/>
    </font>
    <font>
      <sz val="9"/>
      <color indexed="81"/>
      <name val="MS P ゴシック"/>
      <family val="3"/>
      <charset val="128"/>
    </font>
    <font>
      <sz val="6.5"/>
      <color indexed="17"/>
      <name val="ＭＳ Ｐ明朝"/>
      <family val="1"/>
      <charset val="128"/>
    </font>
    <font>
      <sz val="6"/>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s>
  <borders count="234">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hair">
        <color indexed="17"/>
      </left>
      <right style="hair">
        <color indexed="17"/>
      </right>
      <top style="thin">
        <color indexed="17"/>
      </top>
      <bottom style="thin">
        <color indexed="17"/>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hair">
        <color indexed="17"/>
      </left>
      <right style="hair">
        <color indexed="17"/>
      </right>
      <top/>
      <bottom style="thin">
        <color indexed="17"/>
      </bottom>
      <diagonal/>
    </border>
    <border>
      <left style="hair">
        <color indexed="17"/>
      </left>
      <right/>
      <top/>
      <bottom style="thin">
        <color indexed="17"/>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style="thin">
        <color indexed="64"/>
      </right>
      <top style="thin">
        <color indexed="64"/>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style="thin">
        <color indexed="64"/>
      </right>
      <top style="hair">
        <color indexed="17"/>
      </top>
      <bottom style="hair">
        <color indexed="17"/>
      </bottom>
      <diagonal/>
    </border>
    <border>
      <left style="thin">
        <color indexed="64"/>
      </left>
      <right style="hair">
        <color indexed="64"/>
      </right>
      <top style="hair">
        <color indexed="17"/>
      </top>
      <bottom style="hair">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thin">
        <color indexed="17"/>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right/>
      <top style="hair">
        <color indexed="17"/>
      </top>
      <bottom style="thin">
        <color indexed="64"/>
      </bottom>
      <diagonal/>
    </border>
    <border>
      <left/>
      <right style="thin">
        <color indexed="64"/>
      </right>
      <top style="hair">
        <color indexed="17"/>
      </top>
      <bottom style="thin">
        <color indexed="64"/>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right style="thin">
        <color indexed="17"/>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right/>
      <top/>
      <bottom style="hair">
        <color indexed="17"/>
      </bottom>
      <diagonal/>
    </border>
    <border>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17"/>
      </right>
      <top style="thin">
        <color indexed="64"/>
      </top>
      <bottom style="hair">
        <color indexed="17"/>
      </bottom>
      <diagonal/>
    </border>
    <border>
      <left/>
      <right style="thin">
        <color indexed="17"/>
      </right>
      <top style="hair">
        <color indexed="17"/>
      </top>
      <bottom/>
      <diagonal/>
    </border>
    <border>
      <left/>
      <right style="thin">
        <color indexed="17"/>
      </right>
      <top/>
      <bottom style="hair">
        <color indexed="17"/>
      </bottom>
      <diagonal/>
    </border>
    <border>
      <left style="thin">
        <color indexed="17"/>
      </left>
      <right style="thin">
        <color indexed="64"/>
      </right>
      <top style="thin">
        <color indexed="64"/>
      </top>
      <bottom/>
      <diagonal/>
    </border>
    <border>
      <left/>
      <right style="thin">
        <color indexed="64"/>
      </right>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top style="hair">
        <color indexed="64"/>
      </top>
      <bottom/>
      <diagonal/>
    </border>
    <border>
      <left/>
      <right/>
      <top style="hair">
        <color indexed="64"/>
      </top>
      <bottom/>
      <diagonal/>
    </border>
    <border>
      <left/>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right style="thin">
        <color auto="1"/>
      </right>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style="thin">
        <color indexed="17"/>
      </left>
      <right/>
      <top style="hair">
        <color indexed="17"/>
      </top>
      <bottom style="hair">
        <color indexed="17"/>
      </bottom>
      <diagonal/>
    </border>
    <border>
      <left/>
      <right style="hair">
        <color indexed="64"/>
      </right>
      <top style="hair">
        <color indexed="17"/>
      </top>
      <bottom style="hair">
        <color indexed="17"/>
      </bottom>
      <diagonal/>
    </border>
    <border>
      <left style="hair">
        <color indexed="64"/>
      </left>
      <right/>
      <top/>
      <bottom style="hair">
        <color indexed="17"/>
      </bottom>
      <diagonal/>
    </border>
    <border>
      <left/>
      <right style="thin">
        <color indexed="17"/>
      </right>
      <top style="hair">
        <color indexed="17"/>
      </top>
      <bottom style="hair">
        <color indexed="17"/>
      </bottom>
      <diagonal/>
    </border>
    <border>
      <left/>
      <right style="hair">
        <color indexed="64"/>
      </right>
      <top/>
      <bottom/>
      <diagonal/>
    </border>
    <border>
      <left style="hair">
        <color indexed="64"/>
      </left>
      <right/>
      <top/>
      <bottom/>
      <diagonal/>
    </border>
    <border>
      <left style="hair">
        <color indexed="64"/>
      </left>
      <right/>
      <top style="hair">
        <color indexed="17"/>
      </top>
      <bottom/>
      <diagonal/>
    </border>
    <border>
      <left/>
      <right style="hair">
        <color indexed="64"/>
      </right>
      <top/>
      <bottom style="thin">
        <color indexed="17"/>
      </bottom>
      <diagonal/>
    </border>
    <border>
      <left style="hair">
        <color indexed="64"/>
      </left>
      <right/>
      <top/>
      <bottom style="thin">
        <color indexed="17"/>
      </bottom>
      <diagonal/>
    </border>
    <border>
      <left style="thin">
        <color indexed="64"/>
      </left>
      <right/>
      <top style="hair">
        <color indexed="17"/>
      </top>
      <bottom style="hair">
        <color indexed="17"/>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s>
  <cellStyleXfs count="4">
    <xf numFmtId="0" fontId="0" fillId="0" borderId="0"/>
    <xf numFmtId="38" fontId="1" fillId="0" borderId="0" applyFont="0" applyFill="0" applyBorder="0" applyAlignment="0" applyProtection="0"/>
    <xf numFmtId="38" fontId="25" fillId="0" borderId="0" applyFont="0" applyFill="0" applyBorder="0" applyAlignment="0" applyProtection="0">
      <alignment vertical="center"/>
    </xf>
    <xf numFmtId="0" fontId="26" fillId="0" borderId="0">
      <alignment vertical="center"/>
    </xf>
  </cellStyleXfs>
  <cellXfs count="101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0" fontId="4" fillId="0" borderId="2" xfId="0" applyFont="1" applyBorder="1" applyAlignment="1">
      <alignment horizontal="center"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8"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19" fillId="0" borderId="0" xfId="0" applyFont="1" applyAlignment="1">
      <alignmen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11" fillId="0" borderId="37" xfId="0" applyFont="1" applyBorder="1" applyAlignment="1">
      <alignment vertical="center"/>
    </xf>
    <xf numFmtId="0" fontId="11" fillId="0" borderId="36" xfId="0" applyFont="1" applyBorder="1" applyAlignment="1">
      <alignment vertical="center"/>
    </xf>
    <xf numFmtId="0" fontId="11" fillId="0" borderId="0" xfId="0" applyFont="1" applyAlignment="1" applyProtection="1">
      <alignment vertical="center"/>
      <protection locked="0"/>
    </xf>
    <xf numFmtId="0" fontId="13" fillId="0" borderId="23" xfId="0" applyFont="1" applyBorder="1" applyAlignment="1">
      <alignment horizontal="center" vertical="center" wrapText="1"/>
    </xf>
    <xf numFmtId="0" fontId="13" fillId="0" borderId="29" xfId="0" applyFont="1" applyBorder="1" applyAlignment="1">
      <alignment vertical="center"/>
    </xf>
    <xf numFmtId="49" fontId="13" fillId="0" borderId="24" xfId="0" applyNumberFormat="1" applyFont="1" applyBorder="1" applyAlignment="1">
      <alignment horizontal="center" vertical="center" wrapText="1"/>
    </xf>
    <xf numFmtId="0" fontId="13" fillId="3" borderId="23" xfId="0" applyFont="1" applyFill="1" applyBorder="1" applyAlignment="1">
      <alignment horizontal="center" vertical="center" wrapText="1"/>
    </xf>
    <xf numFmtId="0" fontId="20" fillId="0" borderId="0" xfId="0" applyFont="1" applyAlignment="1">
      <alignment vertical="center"/>
    </xf>
    <xf numFmtId="38" fontId="0" fillId="0" borderId="23" xfId="0" applyNumberFormat="1" applyBorder="1" applyAlignment="1">
      <alignment vertical="center"/>
    </xf>
    <xf numFmtId="0" fontId="23" fillId="4" borderId="38" xfId="0" applyFont="1" applyFill="1" applyBorder="1" applyAlignment="1">
      <alignment horizontal="center" vertical="center" shrinkToFit="1"/>
    </xf>
    <xf numFmtId="184" fontId="23" fillId="4" borderId="38" xfId="0" applyNumberFormat="1" applyFont="1" applyFill="1" applyBorder="1" applyAlignment="1">
      <alignment horizontal="center" vertical="center"/>
    </xf>
    <xf numFmtId="184" fontId="24" fillId="4" borderId="38" xfId="0" applyNumberFormat="1" applyFont="1" applyFill="1" applyBorder="1" applyAlignment="1">
      <alignment horizontal="center" vertical="center"/>
    </xf>
    <xf numFmtId="184" fontId="24" fillId="4" borderId="19" xfId="0" applyNumberFormat="1" applyFont="1" applyFill="1" applyBorder="1" applyAlignment="1">
      <alignment horizontal="center" vertical="center"/>
    </xf>
    <xf numFmtId="0" fontId="23" fillId="4" borderId="29" xfId="0" applyFont="1" applyFill="1" applyBorder="1" applyAlignment="1">
      <alignment horizontal="center" vertical="center" shrinkToFit="1"/>
    </xf>
    <xf numFmtId="184" fontId="23" fillId="0" borderId="29" xfId="0" applyNumberFormat="1" applyFont="1" applyBorder="1" applyAlignment="1">
      <alignment vertical="center"/>
    </xf>
    <xf numFmtId="0" fontId="23" fillId="4" borderId="31" xfId="0" applyFont="1" applyFill="1" applyBorder="1" applyAlignment="1">
      <alignment horizontal="center" vertical="center" shrinkToFit="1"/>
    </xf>
    <xf numFmtId="184" fontId="23" fillId="4" borderId="29" xfId="0" applyNumberFormat="1" applyFont="1" applyFill="1" applyBorder="1" applyAlignment="1">
      <alignment horizontal="center" vertical="center"/>
    </xf>
    <xf numFmtId="184" fontId="24" fillId="4" borderId="29" xfId="0" applyNumberFormat="1" applyFont="1" applyFill="1" applyBorder="1" applyAlignment="1">
      <alignment horizontal="center" vertical="center"/>
    </xf>
    <xf numFmtId="0" fontId="24" fillId="0" borderId="19" xfId="0"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Alignment="1">
      <alignment vertical="center"/>
    </xf>
    <xf numFmtId="184" fontId="24" fillId="0" borderId="0" xfId="0" applyNumberFormat="1" applyFont="1" applyAlignment="1">
      <alignment vertical="center"/>
    </xf>
    <xf numFmtId="184" fontId="24" fillId="0" borderId="29" xfId="0" applyNumberFormat="1" applyFont="1" applyBorder="1" applyAlignment="1">
      <alignment vertical="center"/>
    </xf>
    <xf numFmtId="184" fontId="24" fillId="0" borderId="28" xfId="0" applyNumberFormat="1" applyFont="1" applyBorder="1" applyAlignment="1">
      <alignment vertical="center"/>
    </xf>
    <xf numFmtId="184" fontId="23" fillId="0" borderId="31" xfId="0" applyNumberFormat="1" applyFont="1" applyBorder="1" applyAlignment="1">
      <alignment vertical="center"/>
    </xf>
    <xf numFmtId="184" fontId="24" fillId="0" borderId="31" xfId="0" applyNumberFormat="1" applyFont="1" applyBorder="1" applyAlignment="1">
      <alignment vertical="center"/>
    </xf>
    <xf numFmtId="184" fontId="0" fillId="0" borderId="0" xfId="0" applyNumberFormat="1" applyAlignment="1">
      <alignment vertical="center"/>
    </xf>
    <xf numFmtId="184" fontId="0" fillId="0" borderId="21" xfId="0" applyNumberFormat="1" applyBorder="1" applyAlignment="1">
      <alignment vertical="center"/>
    </xf>
    <xf numFmtId="0" fontId="13" fillId="3" borderId="17"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3" borderId="18" xfId="0" applyFont="1" applyFill="1" applyBorder="1" applyAlignment="1">
      <alignment horizontal="center" vertical="center" wrapText="1"/>
    </xf>
    <xf numFmtId="49" fontId="13" fillId="0" borderId="120"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18" xfId="0" applyFill="1" applyBorder="1" applyAlignment="1">
      <alignment vertical="center"/>
    </xf>
    <xf numFmtId="0" fontId="0" fillId="5" borderId="0" xfId="0" applyFill="1" applyAlignment="1">
      <alignment vertical="center"/>
    </xf>
    <xf numFmtId="0" fontId="0" fillId="5" borderId="21" xfId="0" applyFill="1"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2" xfId="0" applyFill="1" applyBorder="1" applyAlignment="1">
      <alignment vertical="center"/>
    </xf>
    <xf numFmtId="0" fontId="0" fillId="0" borderId="100" xfId="0" applyBorder="1" applyAlignment="1">
      <alignment horizontal="center" vertical="center"/>
    </xf>
    <xf numFmtId="0" fontId="0" fillId="0" borderId="112" xfId="0" applyBorder="1" applyAlignment="1">
      <alignment horizontal="center" vertical="center"/>
    </xf>
    <xf numFmtId="0" fontId="11" fillId="0" borderId="100" xfId="0" applyFont="1" applyBorder="1" applyAlignment="1">
      <alignment vertical="center"/>
    </xf>
    <xf numFmtId="0" fontId="11" fillId="0" borderId="25" xfId="0" applyFont="1" applyBorder="1" applyAlignment="1">
      <alignment vertical="center"/>
    </xf>
    <xf numFmtId="0" fontId="0" fillId="0" borderId="25"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vertical="center"/>
    </xf>
    <xf numFmtId="0" fontId="11" fillId="0" borderId="105" xfId="0" applyFont="1" applyBorder="1" applyAlignment="1">
      <alignment horizontal="center" vertical="center"/>
    </xf>
    <xf numFmtId="0" fontId="11" fillId="0" borderId="31"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130" xfId="0" applyFont="1" applyBorder="1" applyAlignment="1">
      <alignment horizontal="center" vertical="center"/>
    </xf>
    <xf numFmtId="0" fontId="11" fillId="0" borderId="29" xfId="0" applyFont="1" applyBorder="1" applyAlignment="1">
      <alignment vertical="center"/>
    </xf>
    <xf numFmtId="0" fontId="11" fillId="0" borderId="26" xfId="0" applyFont="1" applyBorder="1" applyAlignment="1">
      <alignment horizontal="center" vertical="center"/>
    </xf>
    <xf numFmtId="0" fontId="11" fillId="0" borderId="35" xfId="0" applyFont="1" applyBorder="1" applyAlignment="1">
      <alignment vertical="center"/>
    </xf>
    <xf numFmtId="0" fontId="11" fillId="0" borderId="30" xfId="0" applyFont="1" applyBorder="1" applyAlignment="1">
      <alignment horizontal="center" vertical="center"/>
    </xf>
    <xf numFmtId="0" fontId="11" fillId="0" borderId="131"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130" xfId="0" applyFont="1" applyBorder="1" applyAlignment="1">
      <alignment vertical="center"/>
    </xf>
    <xf numFmtId="0" fontId="11" fillId="0" borderId="30" xfId="0" applyFont="1" applyBorder="1" applyAlignment="1">
      <alignment vertical="center"/>
    </xf>
    <xf numFmtId="0" fontId="11" fillId="0" borderId="131"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13" fillId="3" borderId="13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133"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34" xfId="0" applyFont="1" applyFill="1" applyBorder="1" applyAlignment="1">
      <alignment horizontal="center" vertical="center"/>
    </xf>
    <xf numFmtId="0" fontId="13" fillId="3" borderId="117" xfId="0" applyFont="1" applyFill="1" applyBorder="1" applyAlignment="1">
      <alignment horizontal="center" vertical="center"/>
    </xf>
    <xf numFmtId="0" fontId="13" fillId="3" borderId="109" xfId="0" applyFont="1" applyFill="1" applyBorder="1" applyAlignment="1">
      <alignment horizontal="center" vertical="center"/>
    </xf>
    <xf numFmtId="49" fontId="13" fillId="5" borderId="24" xfId="0" applyNumberFormat="1"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2" fillId="0" borderId="38" xfId="0" applyFont="1" applyBorder="1" applyAlignment="1">
      <alignment horizontal="center" vertical="center"/>
    </xf>
    <xf numFmtId="0" fontId="12" fillId="0" borderId="31" xfId="0" applyFont="1" applyBorder="1" applyAlignment="1">
      <alignment vertical="center"/>
    </xf>
    <xf numFmtId="0" fontId="12" fillId="0" borderId="31" xfId="0" applyFont="1" applyBorder="1" applyAlignment="1">
      <alignment horizontal="center" vertical="center"/>
    </xf>
    <xf numFmtId="0" fontId="12" fillId="0" borderId="29" xfId="0" applyFont="1" applyBorder="1" applyAlignment="1">
      <alignment horizontal="center" vertical="center"/>
    </xf>
    <xf numFmtId="0" fontId="11" fillId="0" borderId="38" xfId="0" applyFont="1" applyBorder="1" applyAlignment="1">
      <alignment horizontal="center" vertical="center"/>
    </xf>
    <xf numFmtId="179" fontId="12" fillId="0" borderId="31" xfId="0" applyNumberFormat="1" applyFont="1" applyBorder="1" applyAlignment="1">
      <alignment horizontal="right" vertical="center"/>
    </xf>
    <xf numFmtId="0" fontId="11" fillId="0" borderId="17" xfId="0" applyFont="1" applyBorder="1" applyAlignment="1">
      <alignment horizontal="center" vertical="center"/>
    </xf>
    <xf numFmtId="179" fontId="12" fillId="0" borderId="20" xfId="0" applyNumberFormat="1" applyFont="1" applyBorder="1" applyAlignment="1">
      <alignment horizontal="right" vertical="center"/>
    </xf>
    <xf numFmtId="179" fontId="12" fillId="0" borderId="38" xfId="0" applyNumberFormat="1" applyFont="1" applyBorder="1" applyAlignment="1">
      <alignment horizontal="right" vertical="center"/>
    </xf>
    <xf numFmtId="0" fontId="3" fillId="0" borderId="38" xfId="0" applyFont="1" applyBorder="1" applyAlignment="1">
      <alignment horizontal="center" vertical="center"/>
    </xf>
    <xf numFmtId="179" fontId="28" fillId="0" borderId="98" xfId="0" applyNumberFormat="1" applyFont="1" applyBorder="1" applyAlignment="1">
      <alignment horizontal="right" vertical="center"/>
    </xf>
    <xf numFmtId="0" fontId="28" fillId="0" borderId="31" xfId="0" applyFont="1" applyBorder="1" applyAlignment="1">
      <alignment horizontal="center" vertical="center"/>
    </xf>
    <xf numFmtId="179" fontId="28" fillId="0" borderId="23" xfId="0" applyNumberFormat="1" applyFont="1" applyBorder="1" applyAlignment="1">
      <alignment horizontal="right" vertical="center"/>
    </xf>
    <xf numFmtId="0" fontId="28" fillId="0" borderId="20" xfId="0" applyFont="1" applyBorder="1" applyAlignment="1">
      <alignment horizontal="center" vertical="center"/>
    </xf>
    <xf numFmtId="0" fontId="28" fillId="0" borderId="98" xfId="0" applyFont="1" applyBorder="1" applyAlignment="1">
      <alignment horizontal="center" vertical="center"/>
    </xf>
    <xf numFmtId="179" fontId="28" fillId="0" borderId="31" xfId="0" applyNumberFormat="1" applyFont="1" applyBorder="1" applyAlignment="1">
      <alignment horizontal="right" vertical="center"/>
    </xf>
    <xf numFmtId="179" fontId="28" fillId="0" borderId="38" xfId="0" applyNumberFormat="1" applyFont="1" applyBorder="1" applyAlignment="1">
      <alignment horizontal="right" vertical="center"/>
    </xf>
    <xf numFmtId="0" fontId="3" fillId="0" borderId="98" xfId="0" applyFont="1" applyBorder="1" applyAlignment="1">
      <alignment horizontal="center" vertical="center"/>
    </xf>
    <xf numFmtId="0" fontId="0" fillId="0" borderId="136" xfId="0" applyBorder="1" applyAlignment="1">
      <alignment vertical="center"/>
    </xf>
    <xf numFmtId="0" fontId="0" fillId="0" borderId="135"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137"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horizontal="center" vertical="center"/>
    </xf>
    <xf numFmtId="0" fontId="3" fillId="0" borderId="0" xfId="0" applyFont="1"/>
    <xf numFmtId="0" fontId="5" fillId="0" borderId="0" xfId="0" applyFont="1"/>
    <xf numFmtId="0" fontId="30" fillId="0" borderId="0" xfId="0" applyFont="1" applyAlignment="1">
      <alignment vertical="center" wrapText="1"/>
    </xf>
    <xf numFmtId="0" fontId="15" fillId="0" borderId="0" xfId="0" applyFont="1" applyAlignment="1">
      <alignment vertical="center" wrapText="1"/>
    </xf>
    <xf numFmtId="0" fontId="31" fillId="0" borderId="0" xfId="0" applyFont="1"/>
    <xf numFmtId="0" fontId="31" fillId="0" borderId="0" xfId="0" applyFont="1" applyAlignment="1">
      <alignment horizontal="center"/>
    </xf>
    <xf numFmtId="0" fontId="31" fillId="0" borderId="15" xfId="0" applyFont="1" applyBorder="1" applyAlignment="1">
      <alignment horizontal="center" vertical="top"/>
    </xf>
    <xf numFmtId="0" fontId="31" fillId="0" borderId="180" xfId="0" applyFont="1" applyBorder="1" applyAlignment="1">
      <alignment horizontal="center" vertical="top"/>
    </xf>
    <xf numFmtId="38" fontId="32" fillId="0" borderId="197" xfId="1" applyFont="1" applyBorder="1" applyAlignment="1">
      <alignment horizontal="center" vertical="top"/>
    </xf>
    <xf numFmtId="0" fontId="3" fillId="0" borderId="191" xfId="0" applyFont="1" applyBorder="1"/>
    <xf numFmtId="0" fontId="31" fillId="0" borderId="0" xfId="0" applyFont="1" applyAlignment="1">
      <alignment horizontal="center" vertical="top"/>
    </xf>
    <xf numFmtId="0" fontId="3" fillId="0" borderId="0" xfId="0" applyFont="1" applyAlignment="1">
      <alignment horizontal="center" vertical="top"/>
    </xf>
    <xf numFmtId="0" fontId="3" fillId="0" borderId="16" xfId="0" applyFont="1" applyBorder="1"/>
    <xf numFmtId="38" fontId="3" fillId="0" borderId="198" xfId="1" applyFont="1" applyBorder="1"/>
    <xf numFmtId="38" fontId="32" fillId="0" borderId="197" xfId="1" applyFont="1" applyFill="1" applyBorder="1" applyAlignment="1">
      <alignment horizontal="center" vertical="top"/>
    </xf>
    <xf numFmtId="38" fontId="3" fillId="0" borderId="198" xfId="1" applyFont="1" applyFill="1" applyBorder="1"/>
    <xf numFmtId="0" fontId="3" fillId="0" borderId="15" xfId="0" applyFont="1" applyBorder="1"/>
    <xf numFmtId="0" fontId="3" fillId="0" borderId="180" xfId="0" applyFont="1" applyBorder="1" applyAlignment="1">
      <alignment vertical="top"/>
    </xf>
    <xf numFmtId="0" fontId="3" fillId="0" borderId="15" xfId="0" applyFont="1" applyBorder="1" applyAlignment="1">
      <alignment vertical="top"/>
    </xf>
    <xf numFmtId="38" fontId="3" fillId="0" borderId="197" xfId="1" applyFont="1" applyFill="1" applyBorder="1"/>
    <xf numFmtId="38" fontId="11" fillId="0" borderId="16" xfId="1" applyFont="1" applyFill="1" applyBorder="1" applyAlignment="1" applyProtection="1">
      <alignment vertical="center"/>
    </xf>
    <xf numFmtId="0" fontId="3" fillId="0" borderId="191" xfId="0" applyFont="1" applyBorder="1" applyAlignment="1">
      <alignment vertical="top"/>
    </xf>
    <xf numFmtId="0" fontId="3" fillId="0" borderId="16" xfId="0" applyFont="1" applyBorder="1" applyAlignment="1">
      <alignment vertical="top"/>
    </xf>
    <xf numFmtId="0" fontId="3" fillId="0" borderId="2" xfId="0" applyFont="1" applyBorder="1"/>
    <xf numFmtId="0" fontId="3" fillId="0" borderId="0" xfId="0" applyFont="1" applyAlignment="1">
      <alignment horizontal="center"/>
    </xf>
    <xf numFmtId="38" fontId="3" fillId="0" borderId="13" xfId="1" applyFont="1" applyBorder="1"/>
    <xf numFmtId="0" fontId="3" fillId="0" borderId="0" xfId="0" applyFont="1" applyAlignment="1">
      <alignment vertical="top"/>
    </xf>
    <xf numFmtId="0" fontId="31" fillId="0" borderId="220" xfId="0" applyFont="1" applyBorder="1" applyAlignment="1">
      <alignment horizontal="center" vertical="top"/>
    </xf>
    <xf numFmtId="0" fontId="31" fillId="0" borderId="222" xfId="0" applyFont="1" applyBorder="1" applyAlignment="1">
      <alignment horizontal="center" vertical="top"/>
    </xf>
    <xf numFmtId="0" fontId="1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2" xfId="0" applyFont="1" applyBorder="1"/>
    <xf numFmtId="0" fontId="6" fillId="0" borderId="0" xfId="0" applyFont="1"/>
    <xf numFmtId="0" fontId="13" fillId="0" borderId="0" xfId="0" applyFont="1"/>
    <xf numFmtId="0" fontId="13" fillId="0" borderId="2" xfId="0" applyFont="1" applyBorder="1"/>
    <xf numFmtId="0" fontId="0" fillId="0" borderId="2" xfId="0" applyBorder="1"/>
    <xf numFmtId="0" fontId="13" fillId="0" borderId="0" xfId="0" applyFont="1" applyAlignment="1">
      <alignment wrapText="1" shrinkToFit="1"/>
    </xf>
    <xf numFmtId="0" fontId="6" fillId="0" borderId="0" xfId="0" applyFont="1" applyAlignment="1">
      <alignment vertical="center"/>
    </xf>
    <xf numFmtId="0" fontId="13" fillId="0" borderId="2" xfId="0" applyFont="1" applyBorder="1" applyAlignment="1">
      <alignment wrapText="1" shrinkToFit="1"/>
    </xf>
    <xf numFmtId="49" fontId="6" fillId="0" borderId="0" xfId="0" applyNumberFormat="1" applyFont="1" applyAlignment="1">
      <alignment horizontal="right"/>
    </xf>
    <xf numFmtId="182" fontId="12" fillId="0" borderId="6" xfId="1" applyNumberFormat="1" applyFont="1" applyBorder="1" applyAlignment="1">
      <alignment vertical="center" shrinkToFit="1"/>
    </xf>
    <xf numFmtId="0" fontId="8" fillId="0" borderId="139" xfId="0" applyFont="1" applyBorder="1" applyAlignment="1">
      <alignment horizontal="center" vertical="center" wrapText="1"/>
    </xf>
    <xf numFmtId="0" fontId="8" fillId="0" borderId="138"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67"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61"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49" fontId="11" fillId="0" borderId="67"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0" xfId="0" applyFont="1" applyBorder="1" applyAlignment="1">
      <alignment horizontal="center" vertical="center"/>
    </xf>
    <xf numFmtId="49" fontId="11" fillId="0" borderId="64" xfId="0" applyNumberFormat="1"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49" fontId="11" fillId="0" borderId="58"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99"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47"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2" borderId="4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3"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12" fillId="0" borderId="26" xfId="0" applyFont="1" applyBorder="1" applyAlignment="1">
      <alignment horizontal="center" vertical="center"/>
    </xf>
    <xf numFmtId="0" fontId="0" fillId="0" borderId="28" xfId="0"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4" fillId="0" borderId="42"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5" fillId="0" borderId="9" xfId="0" applyFont="1" applyBorder="1" applyAlignment="1">
      <alignment horizontal="distributed" vertical="center"/>
    </xf>
    <xf numFmtId="0" fontId="5" fillId="0" borderId="67"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80" xfId="0" applyFont="1" applyBorder="1" applyAlignment="1">
      <alignment horizontal="left" wrapText="1" indent="1"/>
    </xf>
    <xf numFmtId="0" fontId="6" fillId="0" borderId="68" xfId="0" applyFont="1" applyBorder="1" applyAlignment="1">
      <alignment horizontal="left" wrapText="1" indent="1"/>
    </xf>
    <xf numFmtId="0" fontId="6" fillId="0" borderId="69" xfId="0" applyFont="1" applyBorder="1" applyAlignment="1">
      <alignment horizontal="left" wrapText="1" indent="1"/>
    </xf>
    <xf numFmtId="0" fontId="6" fillId="0" borderId="43" xfId="0" applyFont="1" applyBorder="1" applyAlignment="1">
      <alignment horizontal="left" wrapText="1" indent="1"/>
    </xf>
    <xf numFmtId="0" fontId="6" fillId="0" borderId="44" xfId="0" applyFont="1" applyBorder="1" applyAlignment="1">
      <alignment horizontal="left" wrapText="1" indent="1"/>
    </xf>
    <xf numFmtId="0" fontId="6" fillId="0" borderId="45" xfId="0" applyFont="1" applyBorder="1" applyAlignment="1">
      <alignment horizontal="left" wrapText="1" indent="1"/>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5" fillId="0" borderId="7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11" fillId="0" borderId="4" xfId="0" applyFont="1" applyBorder="1" applyAlignment="1">
      <alignment horizontal="center" vertical="center"/>
    </xf>
    <xf numFmtId="0" fontId="11" fillId="2" borderId="74"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0" fontId="0" fillId="0" borderId="116"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xf numFmtId="0" fontId="0" fillId="0" borderId="112" xfId="0" applyBorder="1"/>
    <xf numFmtId="0" fontId="0" fillId="0" borderId="127" xfId="0" applyBorder="1"/>
    <xf numFmtId="0" fontId="11" fillId="2" borderId="74"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75" xfId="0" applyFont="1" applyFill="1" applyBorder="1" applyAlignment="1" applyProtection="1">
      <alignment horizontal="center" vertical="center" shrinkToFit="1"/>
      <protection locked="0"/>
    </xf>
    <xf numFmtId="0" fontId="11" fillId="2" borderId="76"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 xfId="0" applyFont="1" applyBorder="1" applyAlignment="1">
      <alignment horizontal="center" vertical="center"/>
    </xf>
    <xf numFmtId="0" fontId="4" fillId="0" borderId="77"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0"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1" xfId="0" applyNumberFormat="1"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49" fontId="11" fillId="2" borderId="79" xfId="0" applyNumberFormat="1" applyFont="1" applyFill="1" applyBorder="1" applyAlignment="1" applyProtection="1">
      <alignment horizontal="center" vertical="center"/>
      <protection locked="0"/>
    </xf>
    <xf numFmtId="0" fontId="11" fillId="2" borderId="79" xfId="0" applyFont="1" applyFill="1" applyBorder="1" applyAlignment="1" applyProtection="1">
      <alignment horizontal="center" vertical="center"/>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5" fillId="0" borderId="82"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89"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90"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11" fillId="2" borderId="2" xfId="0" applyFont="1" applyFill="1" applyBorder="1" applyAlignment="1" applyProtection="1">
      <alignment horizontal="center" vertical="center"/>
      <protection locked="0"/>
    </xf>
    <xf numFmtId="0" fontId="6" fillId="0" borderId="74"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75" xfId="0" applyFont="1" applyBorder="1" applyAlignment="1">
      <alignment horizontal="distributed" vertical="center" wrapText="1" justifyLastLine="1"/>
    </xf>
    <xf numFmtId="0" fontId="6" fillId="0" borderId="76"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182" fontId="12" fillId="0" borderId="6" xfId="1" applyNumberFormat="1" applyFont="1" applyFill="1" applyBorder="1" applyAlignment="1" applyProtection="1">
      <alignment vertical="center" shrinkToFit="1"/>
    </xf>
    <xf numFmtId="0" fontId="11" fillId="0" borderId="46"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99"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47"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0" fontId="12" fillId="0" borderId="80" xfId="0" applyFont="1" applyBorder="1" applyAlignment="1">
      <alignment horizontal="left" vertical="center" wrapText="1"/>
    </xf>
    <xf numFmtId="0" fontId="12" fillId="0" borderId="68" xfId="0" applyFont="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12" fillId="0" borderId="94" xfId="0" applyFont="1" applyBorder="1" applyAlignment="1">
      <alignment horizontal="left" vertical="center" wrapText="1"/>
    </xf>
    <xf numFmtId="0" fontId="12" fillId="0" borderId="95" xfId="0" applyFont="1" applyBorder="1" applyAlignment="1">
      <alignment horizontal="left" vertical="center" wrapText="1"/>
    </xf>
    <xf numFmtId="0" fontId="12" fillId="0" borderId="69" xfId="0" applyFont="1" applyBorder="1" applyAlignment="1">
      <alignment horizontal="left" vertical="center" wrapText="1"/>
    </xf>
    <xf numFmtId="0" fontId="12" fillId="0" borderId="96"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Border="1" applyAlignment="1">
      <alignment shrinkToFi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8" xfId="0" applyFont="1" applyBorder="1" applyAlignment="1">
      <alignment horizontal="left" vertical="center" wrapText="1"/>
    </xf>
    <xf numFmtId="0" fontId="12" fillId="0" borderId="42"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9" fillId="0" borderId="138" xfId="0" applyFont="1" applyBorder="1" applyAlignment="1">
      <alignment horizontal="center" vertical="center" wrapText="1"/>
    </xf>
    <xf numFmtId="0" fontId="9" fillId="0" borderId="140" xfId="0" applyFont="1" applyBorder="1" applyAlignment="1">
      <alignment horizontal="center" vertical="center" wrapText="1"/>
    </xf>
    <xf numFmtId="0" fontId="9" fillId="0" borderId="141"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43" xfId="0" applyFont="1" applyBorder="1" applyAlignment="1">
      <alignment horizontal="center" vertical="center" wrapTex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7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2" xfId="0" applyFont="1" applyBorder="1" applyAlignment="1">
      <alignment horizontal="left" vertical="center" shrinkToFit="1"/>
    </xf>
    <xf numFmtId="49" fontId="11" fillId="0" borderId="81" xfId="0" applyNumberFormat="1" applyFont="1" applyBorder="1" applyAlignment="1">
      <alignment horizontal="center" vertical="center"/>
    </xf>
    <xf numFmtId="0" fontId="11" fillId="0" borderId="81" xfId="0" applyFont="1" applyBorder="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79" xfId="0" applyNumberFormat="1" applyFont="1" applyBorder="1" applyAlignment="1">
      <alignment horizontal="center" vertical="center"/>
    </xf>
    <xf numFmtId="0" fontId="11" fillId="0" borderId="79" xfId="0" applyFont="1" applyBorder="1" applyAlignment="1">
      <alignment horizontal="center" vertical="center"/>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0" fontId="11" fillId="0" borderId="7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77" xfId="0" applyFont="1" applyBorder="1" applyAlignment="1">
      <alignment horizontal="center" vertical="center" shrinkToFi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left" vertical="center"/>
    </xf>
    <xf numFmtId="0" fontId="35" fillId="0" borderId="54" xfId="0" applyFont="1" applyBorder="1" applyAlignment="1">
      <alignment horizontal="center" vertical="center" textRotation="255" shrinkToFit="1"/>
    </xf>
    <xf numFmtId="0" fontId="35" fillId="0" borderId="205" xfId="0" applyFont="1" applyBorder="1" applyAlignment="1">
      <alignment horizontal="center" vertical="center" textRotation="255" shrinkToFit="1"/>
    </xf>
    <xf numFmtId="0" fontId="6" fillId="0" borderId="171" xfId="0" applyFont="1" applyBorder="1" applyAlignment="1">
      <alignment horizontal="center"/>
    </xf>
    <xf numFmtId="0" fontId="6" fillId="0" borderId="172" xfId="0" applyFont="1" applyBorder="1" applyAlignment="1">
      <alignment horizontal="center"/>
    </xf>
    <xf numFmtId="0" fontId="6" fillId="0" borderId="173" xfId="0" applyFont="1" applyBorder="1" applyAlignment="1">
      <alignment horizontal="center"/>
    </xf>
    <xf numFmtId="0" fontId="11" fillId="7" borderId="49" xfId="0" applyFont="1" applyFill="1" applyBorder="1" applyAlignment="1" applyProtection="1">
      <alignment horizontal="center" vertical="center"/>
      <protection locked="0"/>
    </xf>
    <xf numFmtId="0" fontId="11" fillId="7" borderId="180" xfId="0" applyFont="1" applyFill="1" applyBorder="1" applyAlignment="1" applyProtection="1">
      <alignment horizontal="center" vertical="center"/>
      <protection locked="0"/>
    </xf>
    <xf numFmtId="0" fontId="11" fillId="7" borderId="15" xfId="0" applyFont="1" applyFill="1" applyBorder="1" applyAlignment="1" applyProtection="1">
      <alignment horizontal="center" vertical="center"/>
      <protection locked="0"/>
    </xf>
    <xf numFmtId="0" fontId="11" fillId="7" borderId="71" xfId="0" applyFont="1" applyFill="1" applyBorder="1" applyAlignment="1" applyProtection="1">
      <alignment horizontal="center" vertical="center"/>
      <protection locked="0"/>
    </xf>
    <xf numFmtId="0" fontId="11" fillId="7" borderId="0" xfId="0" applyFont="1" applyFill="1" applyAlignment="1" applyProtection="1">
      <alignment horizontal="center" vertical="center"/>
      <protection locked="0"/>
    </xf>
    <xf numFmtId="0" fontId="11" fillId="7" borderId="50" xfId="0" applyFont="1" applyFill="1" applyBorder="1" applyAlignment="1" applyProtection="1">
      <alignment horizontal="center" vertical="center"/>
      <protection locked="0"/>
    </xf>
    <xf numFmtId="0" fontId="11" fillId="7" borderId="92" xfId="0" applyFont="1" applyFill="1" applyBorder="1" applyAlignment="1" applyProtection="1">
      <alignment horizontal="center" vertical="center"/>
      <protection locked="0"/>
    </xf>
    <xf numFmtId="0" fontId="11" fillId="7" borderId="191" xfId="0" applyFont="1" applyFill="1" applyBorder="1" applyAlignment="1" applyProtection="1">
      <alignment horizontal="center" vertical="center"/>
      <protection locked="0"/>
    </xf>
    <xf numFmtId="0" fontId="11" fillId="7" borderId="16" xfId="0" applyFont="1" applyFill="1" applyBorder="1" applyAlignment="1" applyProtection="1">
      <alignment horizontal="center" vertical="center"/>
      <protection locked="0"/>
    </xf>
    <xf numFmtId="0" fontId="11" fillId="7" borderId="171" xfId="0" applyFont="1" applyFill="1" applyBorder="1" applyAlignment="1" applyProtection="1">
      <alignment horizontal="center" vertical="center"/>
      <protection locked="0"/>
    </xf>
    <xf numFmtId="0" fontId="11" fillId="7" borderId="172" xfId="0" applyFont="1" applyFill="1" applyBorder="1" applyAlignment="1" applyProtection="1">
      <alignment horizontal="center" vertical="center"/>
      <protection locked="0"/>
    </xf>
    <xf numFmtId="0" fontId="11" fillId="7" borderId="173" xfId="0" applyFont="1" applyFill="1" applyBorder="1" applyAlignment="1" applyProtection="1">
      <alignment horizontal="center" vertical="center"/>
      <protection locked="0"/>
    </xf>
    <xf numFmtId="0" fontId="13" fillId="7" borderId="0" xfId="0" applyFont="1" applyFill="1" applyAlignment="1" applyProtection="1">
      <alignment horizontal="left" wrapText="1"/>
      <protection locked="0"/>
    </xf>
    <xf numFmtId="0" fontId="13" fillId="7" borderId="2" xfId="0" applyFont="1" applyFill="1" applyBorder="1" applyAlignment="1" applyProtection="1">
      <alignment horizontal="left" wrapText="1"/>
      <protection locked="0"/>
    </xf>
    <xf numFmtId="0" fontId="6" fillId="0" borderId="2" xfId="0" applyFont="1" applyBorder="1" applyAlignment="1">
      <alignment horizontal="distributed" vertical="center"/>
    </xf>
    <xf numFmtId="0" fontId="34" fillId="7" borderId="0" xfId="0" applyFont="1" applyFill="1" applyAlignment="1" applyProtection="1">
      <alignment horizontal="center"/>
      <protection locked="0"/>
    </xf>
    <xf numFmtId="0" fontId="34" fillId="7" borderId="2" xfId="0" applyFont="1" applyFill="1" applyBorder="1" applyAlignment="1" applyProtection="1">
      <alignment horizontal="center"/>
      <protection locked="0"/>
    </xf>
    <xf numFmtId="0" fontId="3" fillId="0" borderId="0" xfId="0" applyFont="1" applyAlignment="1">
      <alignment horizontal="center"/>
    </xf>
    <xf numFmtId="0" fontId="3" fillId="0" borderId="2" xfId="0" applyFont="1" applyBorder="1" applyAlignment="1">
      <alignment horizontal="center"/>
    </xf>
    <xf numFmtId="0" fontId="6" fillId="0" borderId="6" xfId="0" applyFont="1" applyBorder="1" applyAlignment="1">
      <alignment horizontal="right" vertical="center"/>
    </xf>
    <xf numFmtId="0" fontId="13" fillId="7" borderId="0" xfId="0" applyFont="1" applyFill="1" applyAlignment="1" applyProtection="1">
      <alignment horizontal="left" wrapText="1" shrinkToFit="1"/>
      <protection locked="0"/>
    </xf>
    <xf numFmtId="0" fontId="13" fillId="7" borderId="2" xfId="0" applyFont="1" applyFill="1" applyBorder="1" applyAlignment="1" applyProtection="1">
      <alignment horizontal="left" wrapText="1" shrinkToFit="1"/>
      <protection locked="0"/>
    </xf>
    <xf numFmtId="0" fontId="11" fillId="7" borderId="0" xfId="0" applyFont="1" applyFill="1" applyAlignment="1" applyProtection="1">
      <alignment horizontal="center"/>
      <protection locked="0"/>
    </xf>
    <xf numFmtId="0" fontId="11" fillId="7" borderId="2" xfId="0" applyFont="1" applyFill="1" applyBorder="1" applyAlignment="1" applyProtection="1">
      <alignment horizontal="center"/>
      <protection locked="0"/>
    </xf>
    <xf numFmtId="0" fontId="6" fillId="0" borderId="2" xfId="0" applyFont="1" applyBorder="1" applyAlignment="1">
      <alignment horizontal="center"/>
    </xf>
    <xf numFmtId="0" fontId="5" fillId="0" borderId="0" xfId="0" applyFont="1" applyAlignment="1">
      <alignment horizontal="left" vertical="center"/>
    </xf>
    <xf numFmtId="177" fontId="33" fillId="7" borderId="6" xfId="0" applyNumberFormat="1" applyFont="1" applyFill="1" applyBorder="1" applyAlignment="1" applyProtection="1">
      <alignment horizontal="right" vertical="center"/>
      <protection locked="0"/>
    </xf>
    <xf numFmtId="178" fontId="33" fillId="7" borderId="6" xfId="0" applyNumberFormat="1" applyFont="1" applyFill="1" applyBorder="1" applyAlignment="1" applyProtection="1">
      <alignment horizontal="left" vertical="center"/>
      <protection locked="0"/>
    </xf>
    <xf numFmtId="0" fontId="33" fillId="7" borderId="6" xfId="0" applyFont="1" applyFill="1" applyBorder="1" applyAlignment="1" applyProtection="1">
      <alignment horizontal="left" vertical="center"/>
      <protection locked="0"/>
    </xf>
    <xf numFmtId="0" fontId="33" fillId="7" borderId="0" xfId="0" applyFont="1" applyFill="1" applyAlignment="1" applyProtection="1">
      <alignment horizontal="left" vertical="center"/>
      <protection locked="0"/>
    </xf>
    <xf numFmtId="0" fontId="6" fillId="0" borderId="0" xfId="0" applyFont="1" applyAlignment="1">
      <alignment horizontal="right" vertical="center"/>
    </xf>
    <xf numFmtId="0" fontId="33" fillId="7" borderId="0" xfId="0" applyFont="1" applyFill="1" applyAlignment="1" applyProtection="1">
      <alignment horizontal="right" vertical="center"/>
      <protection locked="0"/>
    </xf>
    <xf numFmtId="177" fontId="33" fillId="7" borderId="0" xfId="0" applyNumberFormat="1" applyFont="1" applyFill="1" applyAlignment="1" applyProtection="1">
      <alignment horizontal="center" vertical="center"/>
      <protection locked="0"/>
    </xf>
    <xf numFmtId="49" fontId="33" fillId="7" borderId="0" xfId="0" applyNumberFormat="1" applyFont="1" applyFill="1" applyAlignment="1" applyProtection="1">
      <alignment horizontal="left" vertical="center"/>
      <protection locked="0"/>
    </xf>
    <xf numFmtId="38" fontId="11" fillId="7" borderId="201" xfId="1" applyFont="1" applyFill="1" applyBorder="1" applyAlignment="1" applyProtection="1">
      <alignment horizontal="right" vertical="center"/>
      <protection locked="0"/>
    </xf>
    <xf numFmtId="38" fontId="11" fillId="7" borderId="180" xfId="1" applyFont="1" applyFill="1" applyBorder="1" applyAlignment="1" applyProtection="1">
      <alignment horizontal="right" vertical="center"/>
      <protection locked="0"/>
    </xf>
    <xf numFmtId="38" fontId="11" fillId="7" borderId="14" xfId="1" applyFont="1" applyFill="1" applyBorder="1" applyAlignment="1" applyProtection="1">
      <alignment horizontal="right" vertical="center"/>
      <protection locked="0"/>
    </xf>
    <xf numFmtId="38" fontId="11" fillId="7" borderId="2" xfId="1" applyFont="1" applyFill="1" applyBorder="1" applyAlignment="1" applyProtection="1">
      <alignment horizontal="right" vertical="center"/>
      <protection locked="0"/>
    </xf>
    <xf numFmtId="0" fontId="31" fillId="0" borderId="0" xfId="0" applyFont="1" applyAlignment="1">
      <alignment horizontal="center" vertical="top"/>
    </xf>
    <xf numFmtId="0" fontId="31" fillId="0" borderId="224" xfId="0" applyFont="1" applyBorder="1" applyAlignment="1">
      <alignment horizontal="center" vertical="top"/>
    </xf>
    <xf numFmtId="0" fontId="31" fillId="0" borderId="2" xfId="0" applyFont="1" applyBorder="1" applyAlignment="1">
      <alignment horizontal="center" vertical="top"/>
    </xf>
    <xf numFmtId="0" fontId="31" fillId="0" borderId="227" xfId="0" applyFont="1" applyBorder="1" applyAlignment="1">
      <alignment horizontal="center" vertical="top"/>
    </xf>
    <xf numFmtId="0" fontId="31" fillId="0" borderId="225" xfId="0" applyFont="1" applyBorder="1" applyAlignment="1">
      <alignment horizontal="center" vertical="center"/>
    </xf>
    <xf numFmtId="0" fontId="31" fillId="0" borderId="0" xfId="0" applyFont="1" applyAlignment="1">
      <alignment horizontal="center" vertical="center"/>
    </xf>
    <xf numFmtId="0" fontId="31" fillId="0" borderId="224" xfId="0" applyFont="1" applyBorder="1" applyAlignment="1">
      <alignment horizontal="center" vertical="center"/>
    </xf>
    <xf numFmtId="38" fontId="11" fillId="7" borderId="226" xfId="1" applyFont="1" applyFill="1" applyBorder="1" applyAlignment="1" applyProtection="1">
      <alignment horizontal="right" vertical="center"/>
      <protection locked="0"/>
    </xf>
    <xf numFmtId="38" fontId="11" fillId="7" borderId="228" xfId="1" applyFont="1" applyFill="1" applyBorder="1" applyAlignment="1" applyProtection="1">
      <alignment horizontal="right" vertical="center"/>
      <protection locked="0"/>
    </xf>
    <xf numFmtId="38" fontId="31" fillId="0" borderId="13" xfId="1" applyFont="1" applyBorder="1" applyAlignment="1">
      <alignment horizontal="center" vertical="top"/>
    </xf>
    <xf numFmtId="38" fontId="32" fillId="0" borderId="12" xfId="1" applyFont="1" applyBorder="1" applyAlignment="1">
      <alignment horizontal="center" vertical="top"/>
    </xf>
    <xf numFmtId="0" fontId="6" fillId="0" borderId="228" xfId="0" applyFont="1" applyBorder="1" applyAlignment="1">
      <alignment horizontal="center" vertical="center"/>
    </xf>
    <xf numFmtId="0" fontId="6" fillId="0" borderId="227" xfId="0" applyFont="1" applyBorder="1" applyAlignment="1">
      <alignment horizontal="center" vertical="center"/>
    </xf>
    <xf numFmtId="0" fontId="3" fillId="0" borderId="24" xfId="0" applyFont="1" applyBorder="1" applyAlignment="1">
      <alignment horizontal="center"/>
    </xf>
    <xf numFmtId="0" fontId="3" fillId="0" borderId="23" xfId="0" applyFont="1" applyBorder="1" applyAlignment="1">
      <alignment horizontal="center"/>
    </xf>
    <xf numFmtId="0" fontId="3" fillId="0" borderId="217" xfId="0" applyFont="1" applyBorder="1" applyAlignment="1">
      <alignment horizontal="center" vertical="center"/>
    </xf>
    <xf numFmtId="0" fontId="3" fillId="0" borderId="218" xfId="0" applyFont="1" applyBorder="1" applyAlignment="1">
      <alignment horizontal="center" vertical="center"/>
    </xf>
    <xf numFmtId="0" fontId="3" fillId="0" borderId="219" xfId="0" applyFont="1" applyBorder="1" applyAlignment="1">
      <alignment horizontal="center" vertical="center"/>
    </xf>
    <xf numFmtId="38" fontId="11" fillId="7" borderId="24" xfId="1" applyFont="1" applyFill="1" applyBorder="1" applyAlignment="1" applyProtection="1">
      <alignment horizontal="right" vertical="center"/>
      <protection locked="0"/>
    </xf>
    <xf numFmtId="38" fontId="11" fillId="7" borderId="98" xfId="1" applyFont="1" applyFill="1" applyBorder="1" applyAlignment="1" applyProtection="1">
      <alignment horizontal="right" vertical="center"/>
      <protection locked="0"/>
    </xf>
    <xf numFmtId="38" fontId="11" fillId="7" borderId="23" xfId="1" applyFont="1" applyFill="1" applyBorder="1" applyAlignment="1" applyProtection="1">
      <alignment horizontal="right" vertical="center"/>
      <protection locked="0"/>
    </xf>
    <xf numFmtId="0" fontId="6" fillId="0" borderId="205" xfId="0" applyFont="1" applyBorder="1" applyAlignment="1">
      <alignment horizontal="center" vertical="center"/>
    </xf>
    <xf numFmtId="0" fontId="6" fillId="0" borderId="221" xfId="0" applyFont="1" applyBorder="1" applyAlignment="1">
      <alignment horizontal="center" vertical="center"/>
    </xf>
    <xf numFmtId="0" fontId="15" fillId="0" borderId="205" xfId="0" applyFont="1" applyBorder="1" applyAlignment="1">
      <alignment horizontal="left" vertical="center"/>
    </xf>
    <xf numFmtId="0" fontId="15" fillId="0" borderId="221" xfId="0" applyFont="1" applyBorder="1" applyAlignment="1">
      <alignment horizontal="left" vertical="center"/>
    </xf>
    <xf numFmtId="38" fontId="15" fillId="0" borderId="205" xfId="1" applyFont="1" applyBorder="1" applyAlignment="1">
      <alignment horizontal="center" vertical="center" wrapText="1"/>
    </xf>
    <xf numFmtId="38" fontId="15" fillId="0" borderId="223" xfId="1" applyFont="1" applyBorder="1" applyAlignment="1">
      <alignment horizontal="center" vertical="center" wrapText="1"/>
    </xf>
    <xf numFmtId="0" fontId="12" fillId="7" borderId="49" xfId="0" applyFont="1" applyFill="1" applyBorder="1" applyAlignment="1" applyProtection="1">
      <alignment horizontal="center" vertical="center"/>
      <protection locked="0"/>
    </xf>
    <xf numFmtId="0" fontId="12" fillId="7" borderId="180" xfId="0" applyFont="1" applyFill="1" applyBorder="1" applyAlignment="1" applyProtection="1">
      <alignment horizontal="center" vertical="center"/>
      <protection locked="0"/>
    </xf>
    <xf numFmtId="0" fontId="12" fillId="7" borderId="15" xfId="0" applyFont="1" applyFill="1" applyBorder="1" applyAlignment="1" applyProtection="1">
      <alignment horizontal="center" vertical="center"/>
      <protection locked="0"/>
    </xf>
    <xf numFmtId="0" fontId="12" fillId="7" borderId="92" xfId="0" applyFont="1" applyFill="1" applyBorder="1" applyAlignment="1" applyProtection="1">
      <alignment horizontal="center" vertical="center"/>
      <protection locked="0"/>
    </xf>
    <xf numFmtId="0" fontId="12" fillId="7" borderId="191" xfId="0" applyFont="1" applyFill="1" applyBorder="1" applyAlignment="1" applyProtection="1">
      <alignment horizontal="center" vertical="center"/>
      <protection locked="0"/>
    </xf>
    <xf numFmtId="0" fontId="12" fillId="7" borderId="16" xfId="0" applyFont="1" applyFill="1" applyBorder="1" applyAlignment="1" applyProtection="1">
      <alignment horizontal="center" vertical="center"/>
      <protection locked="0"/>
    </xf>
    <xf numFmtId="185" fontId="12" fillId="7" borderId="49" xfId="0" applyNumberFormat="1" applyFont="1" applyFill="1" applyBorder="1" applyAlignment="1" applyProtection="1">
      <alignment horizontal="center" vertical="center" shrinkToFit="1"/>
      <protection locked="0"/>
    </xf>
    <xf numFmtId="185" fontId="12" fillId="7" borderId="180" xfId="0" applyNumberFormat="1" applyFont="1" applyFill="1" applyBorder="1" applyAlignment="1" applyProtection="1">
      <alignment horizontal="center" vertical="center" shrinkToFit="1"/>
      <protection locked="0"/>
    </xf>
    <xf numFmtId="185" fontId="12" fillId="7" borderId="15" xfId="0" applyNumberFormat="1" applyFont="1" applyFill="1" applyBorder="1" applyAlignment="1" applyProtection="1">
      <alignment horizontal="center" vertical="center" shrinkToFit="1"/>
      <protection locked="0"/>
    </xf>
    <xf numFmtId="185" fontId="12" fillId="7" borderId="92" xfId="0" applyNumberFormat="1" applyFont="1" applyFill="1" applyBorder="1" applyAlignment="1" applyProtection="1">
      <alignment horizontal="center" vertical="center" shrinkToFit="1"/>
      <protection locked="0"/>
    </xf>
    <xf numFmtId="185" fontId="12" fillId="7" borderId="191" xfId="0" applyNumberFormat="1" applyFont="1" applyFill="1" applyBorder="1" applyAlignment="1" applyProtection="1">
      <alignment horizontal="center" vertical="center" shrinkToFit="1"/>
      <protection locked="0"/>
    </xf>
    <xf numFmtId="185" fontId="12" fillId="7" borderId="16" xfId="0" applyNumberFormat="1" applyFont="1" applyFill="1" applyBorder="1" applyAlignment="1" applyProtection="1">
      <alignment horizontal="center" vertical="center" shrinkToFit="1"/>
      <protection locked="0"/>
    </xf>
    <xf numFmtId="38" fontId="11" fillId="7" borderId="185" xfId="1" applyFont="1" applyFill="1" applyBorder="1" applyAlignment="1" applyProtection="1">
      <alignment horizontal="right" vertical="center"/>
      <protection locked="0"/>
    </xf>
    <xf numFmtId="38" fontId="11" fillId="7" borderId="182" xfId="1" applyFont="1" applyFill="1" applyBorder="1" applyAlignment="1" applyProtection="1">
      <alignment horizontal="right" vertical="center"/>
      <protection locked="0"/>
    </xf>
    <xf numFmtId="38" fontId="11" fillId="7" borderId="179" xfId="1" applyFont="1" applyFill="1" applyBorder="1" applyAlignment="1" applyProtection="1">
      <alignment horizontal="right" vertical="center"/>
      <protection locked="0"/>
    </xf>
    <xf numFmtId="38" fontId="11" fillId="7" borderId="170" xfId="1" applyFont="1" applyFill="1" applyBorder="1" applyAlignment="1" applyProtection="1">
      <alignment horizontal="right" vertical="center"/>
      <protection locked="0"/>
    </xf>
    <xf numFmtId="38" fontId="11" fillId="7" borderId="168" xfId="1" applyFont="1" applyFill="1" applyBorder="1" applyAlignment="1" applyProtection="1">
      <alignment horizontal="right" vertical="center"/>
      <protection locked="0"/>
    </xf>
    <xf numFmtId="38" fontId="11" fillId="7" borderId="163" xfId="1" applyFont="1" applyFill="1" applyBorder="1" applyAlignment="1" applyProtection="1">
      <alignment horizontal="right" vertical="center"/>
      <protection locked="0"/>
    </xf>
    <xf numFmtId="38" fontId="11" fillId="7" borderId="92" xfId="1" applyFont="1" applyFill="1" applyBorder="1" applyAlignment="1" applyProtection="1">
      <alignment vertical="center"/>
      <protection locked="0"/>
    </xf>
    <xf numFmtId="38" fontId="11" fillId="7" borderId="191" xfId="1" applyFont="1" applyFill="1" applyBorder="1" applyAlignment="1" applyProtection="1">
      <alignment vertical="center"/>
      <protection locked="0"/>
    </xf>
    <xf numFmtId="0" fontId="3" fillId="0" borderId="230" xfId="0" applyFont="1" applyBorder="1" applyAlignment="1">
      <alignment horizontal="center"/>
    </xf>
    <xf numFmtId="0" fontId="3" fillId="0" borderId="231" xfId="0" applyFont="1" applyBorder="1" applyAlignment="1">
      <alignment horizont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3" fillId="0" borderId="232" xfId="0" applyFont="1" applyBorder="1" applyAlignment="1">
      <alignment horizontal="center"/>
    </xf>
    <xf numFmtId="0" fontId="3" fillId="0" borderId="233" xfId="0" applyFont="1" applyBorder="1" applyAlignment="1">
      <alignment horizontal="center"/>
    </xf>
    <xf numFmtId="38" fontId="11" fillId="7" borderId="213" xfId="1" applyFont="1" applyFill="1" applyBorder="1" applyAlignment="1" applyProtection="1">
      <alignment horizontal="right" vertical="center"/>
      <protection locked="0"/>
    </xf>
    <xf numFmtId="38" fontId="11" fillId="7" borderId="214" xfId="1" applyFont="1" applyFill="1" applyBorder="1" applyAlignment="1" applyProtection="1">
      <alignment horizontal="right" vertical="center"/>
      <protection locked="0"/>
    </xf>
    <xf numFmtId="38" fontId="11" fillId="7" borderId="215" xfId="1" applyFont="1" applyFill="1" applyBorder="1" applyAlignment="1" applyProtection="1">
      <alignment horizontal="right" vertical="center"/>
      <protection locked="0"/>
    </xf>
    <xf numFmtId="0" fontId="4" fillId="0" borderId="211" xfId="0" applyFont="1" applyBorder="1" applyAlignment="1">
      <alignment horizontal="center"/>
    </xf>
    <xf numFmtId="0" fontId="4" fillId="0" borderId="207" xfId="0" applyFont="1" applyBorder="1" applyAlignment="1">
      <alignment horizontal="center"/>
    </xf>
    <xf numFmtId="0" fontId="3" fillId="0" borderId="200" xfId="0" applyFont="1" applyBorder="1" applyAlignment="1">
      <alignment horizontal="center" vertical="top"/>
    </xf>
    <xf numFmtId="0" fontId="3" fillId="0" borderId="195" xfId="0" applyFont="1" applyBorder="1" applyAlignment="1">
      <alignment horizontal="center" vertical="top"/>
    </xf>
    <xf numFmtId="0" fontId="4" fillId="0" borderId="201" xfId="0" applyFont="1" applyBorder="1" applyAlignment="1">
      <alignment horizontal="center" vertical="center"/>
    </xf>
    <xf numFmtId="0" fontId="4" fillId="0" borderId="202" xfId="0" applyFont="1" applyBorder="1" applyAlignment="1">
      <alignment horizontal="center" vertical="center"/>
    </xf>
    <xf numFmtId="0" fontId="4" fillId="0" borderId="16" xfId="0" applyFont="1" applyBorder="1" applyAlignment="1">
      <alignment horizontal="center" vertical="center"/>
    </xf>
    <xf numFmtId="0" fontId="5" fillId="0" borderId="49" xfId="0" applyFont="1" applyBorder="1" applyAlignment="1">
      <alignment horizontal="center" vertical="center" wrapText="1"/>
    </xf>
    <xf numFmtId="0" fontId="5" fillId="0" borderId="18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191" xfId="0" applyFont="1" applyBorder="1" applyAlignment="1">
      <alignment horizontal="center" vertical="center" wrapText="1"/>
    </xf>
    <xf numFmtId="0" fontId="5" fillId="0" borderId="16" xfId="0" applyFont="1" applyBorder="1" applyAlignment="1">
      <alignment horizontal="center" vertical="center" wrapText="1"/>
    </xf>
    <xf numFmtId="0" fontId="30" fillId="0" borderId="49" xfId="0" applyFont="1" applyBorder="1" applyAlignment="1">
      <alignment vertical="center" wrapText="1"/>
    </xf>
    <xf numFmtId="0" fontId="30" fillId="0" borderId="180" xfId="0" applyFont="1" applyBorder="1" applyAlignment="1">
      <alignment vertical="center" wrapText="1"/>
    </xf>
    <xf numFmtId="0" fontId="30" fillId="0" borderId="15" xfId="0" applyFont="1" applyBorder="1" applyAlignment="1">
      <alignment vertical="center" wrapText="1"/>
    </xf>
    <xf numFmtId="0" fontId="30" fillId="0" borderId="92" xfId="0" applyFont="1" applyBorder="1" applyAlignment="1">
      <alignment vertical="center" wrapText="1"/>
    </xf>
    <xf numFmtId="0" fontId="30" fillId="0" borderId="191" xfId="0" applyFont="1" applyBorder="1" applyAlignment="1">
      <alignment vertical="center" wrapText="1"/>
    </xf>
    <xf numFmtId="0" fontId="30" fillId="0" borderId="16" xfId="0" applyFont="1" applyBorder="1" applyAlignment="1">
      <alignment vertical="center" wrapText="1"/>
    </xf>
    <xf numFmtId="180" fontId="13" fillId="7" borderId="49" xfId="1" applyNumberFormat="1" applyFont="1" applyFill="1" applyBorder="1" applyAlignment="1" applyProtection="1">
      <alignment vertical="center"/>
      <protection locked="0"/>
    </xf>
    <xf numFmtId="180" fontId="13" fillId="7" borderId="180" xfId="1" applyNumberFormat="1" applyFont="1" applyFill="1" applyBorder="1" applyAlignment="1" applyProtection="1">
      <alignment vertical="center"/>
      <protection locked="0"/>
    </xf>
    <xf numFmtId="0" fontId="4" fillId="0" borderId="92" xfId="0" applyFont="1" applyBorder="1" applyAlignment="1">
      <alignment horizontal="center" vertical="center"/>
    </xf>
    <xf numFmtId="0" fontId="31" fillId="0" borderId="49" xfId="0" applyFont="1" applyBorder="1" applyAlignment="1">
      <alignment horizontal="center" vertical="top"/>
    </xf>
    <xf numFmtId="0" fontId="31" fillId="0" borderId="92" xfId="0" applyFont="1" applyBorder="1" applyAlignment="1">
      <alignment horizontal="center" vertical="top"/>
    </xf>
    <xf numFmtId="38" fontId="32" fillId="0" borderId="197" xfId="1" applyFont="1" applyFill="1" applyBorder="1" applyAlignment="1">
      <alignment horizontal="center" vertical="top"/>
    </xf>
    <xf numFmtId="38" fontId="32" fillId="0" borderId="198" xfId="1" applyFont="1" applyFill="1" applyBorder="1" applyAlignment="1">
      <alignment horizontal="center" vertical="top"/>
    </xf>
    <xf numFmtId="0" fontId="3" fillId="0" borderId="191" xfId="0" applyFont="1" applyBorder="1" applyAlignment="1">
      <alignment horizontal="center" vertical="top"/>
    </xf>
    <xf numFmtId="180" fontId="13" fillId="7" borderId="49" xfId="1" applyNumberFormat="1" applyFont="1" applyFill="1" applyBorder="1" applyAlignment="1" applyProtection="1">
      <alignment vertical="center" shrinkToFit="1"/>
      <protection locked="0"/>
    </xf>
    <xf numFmtId="180" fontId="13" fillId="7" borderId="180" xfId="1" applyNumberFormat="1" applyFont="1" applyFill="1" applyBorder="1" applyAlignment="1" applyProtection="1">
      <alignment vertical="center" shrinkToFit="1"/>
      <protection locked="0"/>
    </xf>
    <xf numFmtId="0" fontId="0" fillId="0" borderId="180" xfId="0" applyBorder="1" applyAlignment="1">
      <alignment horizontal="center" vertical="center"/>
    </xf>
    <xf numFmtId="0" fontId="0" fillId="0" borderId="15" xfId="0" applyBorder="1" applyAlignment="1">
      <alignment horizontal="center" vertical="center"/>
    </xf>
    <xf numFmtId="0" fontId="0" fillId="0" borderId="92" xfId="0" applyBorder="1" applyAlignment="1">
      <alignment horizontal="center" vertical="center"/>
    </xf>
    <xf numFmtId="0" fontId="0" fillId="0" borderId="191" xfId="0" applyBorder="1" applyAlignment="1">
      <alignment horizontal="center" vertical="center"/>
    </xf>
    <xf numFmtId="0" fontId="0" fillId="0" borderId="16" xfId="0" applyBorder="1" applyAlignment="1">
      <alignment horizontal="center" vertical="center"/>
    </xf>
    <xf numFmtId="38" fontId="31" fillId="0" borderId="189" xfId="1" applyFont="1" applyFill="1" applyBorder="1" applyAlignment="1">
      <alignment horizontal="center" vertical="top"/>
    </xf>
    <xf numFmtId="38" fontId="32" fillId="0" borderId="196" xfId="1" applyFont="1" applyFill="1" applyBorder="1" applyAlignment="1">
      <alignment horizontal="center" vertical="top"/>
    </xf>
    <xf numFmtId="0" fontId="31" fillId="0" borderId="185" xfId="0" applyFont="1" applyBorder="1" applyAlignment="1">
      <alignment horizontal="center" vertical="top"/>
    </xf>
    <xf numFmtId="0" fontId="31" fillId="0" borderId="179" xfId="0" applyFont="1" applyBorder="1" applyAlignment="1">
      <alignment horizontal="center" vertical="top"/>
    </xf>
    <xf numFmtId="0" fontId="31" fillId="0" borderId="170" xfId="0" applyFont="1" applyBorder="1" applyAlignment="1">
      <alignment horizontal="center" vertical="top"/>
    </xf>
    <xf numFmtId="0" fontId="31" fillId="0" borderId="163" xfId="0" applyFont="1" applyBorder="1" applyAlignment="1">
      <alignment horizontal="center" vertical="top"/>
    </xf>
    <xf numFmtId="0" fontId="4" fillId="0" borderId="180" xfId="0" applyFont="1" applyBorder="1" applyAlignment="1">
      <alignment horizontal="center" vertical="center"/>
    </xf>
    <xf numFmtId="0" fontId="4" fillId="0" borderId="178" xfId="0" applyFont="1" applyBorder="1" applyAlignment="1">
      <alignment horizontal="center" vertical="center"/>
    </xf>
    <xf numFmtId="0" fontId="4" fillId="0" borderId="179" xfId="0" applyFont="1" applyBorder="1" applyAlignment="1">
      <alignment horizontal="center" vertical="center"/>
    </xf>
    <xf numFmtId="0" fontId="4" fillId="0" borderId="190" xfId="0" applyFont="1" applyBorder="1" applyAlignment="1">
      <alignment horizontal="center" vertical="center"/>
    </xf>
    <xf numFmtId="0" fontId="4" fillId="0" borderId="26" xfId="0" applyFont="1" applyBorder="1" applyAlignment="1">
      <alignment horizontal="center" vertical="center"/>
    </xf>
    <xf numFmtId="0" fontId="4" fillId="0" borderId="199" xfId="0" applyFont="1" applyBorder="1" applyAlignment="1">
      <alignment horizontal="center" vertical="center"/>
    </xf>
    <xf numFmtId="0" fontId="4" fillId="0" borderId="17" xfId="0" applyFont="1" applyBorder="1" applyAlignment="1">
      <alignment horizontal="center" vertical="center"/>
    </xf>
    <xf numFmtId="0" fontId="4" fillId="0" borderId="162" xfId="0" applyFont="1" applyBorder="1" applyAlignment="1">
      <alignment horizontal="center" vertical="center"/>
    </xf>
    <xf numFmtId="0" fontId="4" fillId="0" borderId="163" xfId="0" applyFont="1" applyBorder="1" applyAlignment="1">
      <alignment horizontal="center" vertical="center"/>
    </xf>
    <xf numFmtId="0" fontId="5" fillId="0" borderId="49" xfId="0" applyFont="1" applyBorder="1" applyAlignment="1">
      <alignment horizontal="distributed" vertical="center" wrapText="1"/>
    </xf>
    <xf numFmtId="0" fontId="5" fillId="0" borderId="180"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71" xfId="0" applyFont="1" applyBorder="1" applyAlignment="1">
      <alignment horizontal="distributed" vertical="center" wrapText="1"/>
    </xf>
    <xf numFmtId="0" fontId="5" fillId="0" borderId="0" xfId="0" applyFont="1" applyAlignment="1">
      <alignment horizontal="distributed" vertical="center" wrapText="1"/>
    </xf>
    <xf numFmtId="0" fontId="5" fillId="0" borderId="50" xfId="0" applyFont="1" applyBorder="1" applyAlignment="1">
      <alignment horizontal="distributed" vertical="center" wrapText="1"/>
    </xf>
    <xf numFmtId="0" fontId="5" fillId="0" borderId="92" xfId="0" applyFont="1" applyBorder="1" applyAlignment="1">
      <alignment horizontal="distributed" vertical="center" wrapText="1"/>
    </xf>
    <xf numFmtId="0" fontId="5" fillId="0" borderId="191" xfId="0" applyFont="1" applyBorder="1" applyAlignment="1">
      <alignment horizontal="distributed" vertical="center" wrapText="1"/>
    </xf>
    <xf numFmtId="0" fontId="5" fillId="0" borderId="16" xfId="0" applyFont="1" applyBorder="1" applyAlignment="1">
      <alignment horizontal="distributed" vertical="center" wrapText="1"/>
    </xf>
    <xf numFmtId="0" fontId="30" fillId="0" borderId="181" xfId="0" applyFont="1" applyBorder="1" applyAlignment="1">
      <alignment horizontal="left" vertical="center" wrapText="1"/>
    </xf>
    <xf numFmtId="0" fontId="30" fillId="0" borderId="182" xfId="0" applyFont="1" applyBorder="1" applyAlignment="1">
      <alignment horizontal="left" vertical="center" wrapText="1"/>
    </xf>
    <xf numFmtId="0" fontId="30" fillId="0" borderId="183" xfId="0" applyFont="1" applyBorder="1" applyAlignment="1">
      <alignment horizontal="left" vertical="center" wrapText="1"/>
    </xf>
    <xf numFmtId="0" fontId="30" fillId="0" borderId="167" xfId="0" applyFont="1" applyBorder="1" applyAlignment="1">
      <alignment horizontal="left" vertical="center" wrapText="1"/>
    </xf>
    <xf numFmtId="0" fontId="30" fillId="0" borderId="168" xfId="0" applyFont="1" applyBorder="1" applyAlignment="1">
      <alignment horizontal="left" vertical="center" wrapText="1"/>
    </xf>
    <xf numFmtId="0" fontId="30" fillId="0" borderId="169" xfId="0" applyFont="1" applyBorder="1" applyAlignment="1">
      <alignment horizontal="left" vertical="center" wrapText="1"/>
    </xf>
    <xf numFmtId="0" fontId="31" fillId="0" borderId="184" xfId="0" applyFont="1" applyBorder="1" applyAlignment="1">
      <alignment horizontal="center" vertical="top"/>
    </xf>
    <xf numFmtId="0" fontId="31" fillId="0" borderId="192" xfId="0" applyFont="1" applyBorder="1" applyAlignment="1">
      <alignment horizontal="center" vertical="top"/>
    </xf>
    <xf numFmtId="0" fontId="4" fillId="0" borderId="191" xfId="0" applyFont="1" applyBorder="1" applyAlignment="1">
      <alignment horizontal="center" vertical="center"/>
    </xf>
    <xf numFmtId="0" fontId="31" fillId="0" borderId="54" xfId="0" applyFont="1" applyBorder="1" applyAlignment="1">
      <alignment horizontal="distributed" vertical="center" wrapText="1"/>
    </xf>
    <xf numFmtId="0" fontId="31" fillId="0" borderId="205" xfId="0" applyFont="1" applyBorder="1" applyAlignment="1">
      <alignment horizontal="distributed" vertical="center" wrapText="1"/>
    </xf>
    <xf numFmtId="0" fontId="31" fillId="0" borderId="57" xfId="0" applyFont="1" applyBorder="1" applyAlignment="1">
      <alignment horizontal="distributed" vertical="center" wrapText="1"/>
    </xf>
    <xf numFmtId="0" fontId="4" fillId="0" borderId="11" xfId="0" applyFont="1" applyBorder="1" applyAlignment="1">
      <alignment horizontal="center" vertical="center"/>
    </xf>
    <xf numFmtId="0" fontId="31" fillId="0" borderId="203" xfId="0" applyFont="1" applyBorder="1" applyAlignment="1">
      <alignment horizontal="distributed" vertical="center" wrapText="1"/>
    </xf>
    <xf numFmtId="0" fontId="31" fillId="0" borderId="204" xfId="0" applyFont="1" applyBorder="1" applyAlignment="1">
      <alignment horizontal="distributed" vertical="center" wrapText="1"/>
    </xf>
    <xf numFmtId="0" fontId="31" fillId="0" borderId="71" xfId="0" applyFont="1" applyBorder="1" applyAlignment="1">
      <alignment horizontal="distributed" vertical="center" wrapText="1"/>
    </xf>
    <xf numFmtId="0" fontId="31" fillId="0" borderId="0" xfId="0" applyFont="1" applyAlignment="1">
      <alignment horizontal="distributed" vertical="center" wrapText="1"/>
    </xf>
    <xf numFmtId="0" fontId="31" fillId="0" borderId="92" xfId="0" applyFont="1" applyBorder="1" applyAlignment="1">
      <alignment horizontal="distributed" vertical="center" wrapText="1"/>
    </xf>
    <xf numFmtId="0" fontId="31" fillId="0" borderId="191" xfId="0" applyFont="1" applyBorder="1" applyAlignment="1">
      <alignment horizontal="distributed" vertical="center" wrapText="1"/>
    </xf>
    <xf numFmtId="0" fontId="5" fillId="0" borderId="49" xfId="0" applyFont="1" applyBorder="1" applyAlignment="1">
      <alignment horizontal="center" vertical="center" shrinkToFit="1"/>
    </xf>
    <xf numFmtId="0" fontId="5" fillId="0" borderId="18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0" xfId="0" applyFont="1" applyAlignment="1">
      <alignment horizontal="center" vertical="center" shrinkToFit="1"/>
    </xf>
    <xf numFmtId="0" fontId="5" fillId="0" borderId="50"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191" xfId="0" applyFont="1" applyBorder="1" applyAlignment="1">
      <alignment horizontal="center" vertical="center" shrinkToFit="1"/>
    </xf>
    <xf numFmtId="0" fontId="5" fillId="0" borderId="16" xfId="0" applyFont="1" applyBorder="1" applyAlignment="1">
      <alignment horizontal="center" vertical="center" shrinkToFit="1"/>
    </xf>
    <xf numFmtId="0" fontId="0" fillId="0" borderId="71" xfId="0" applyBorder="1" applyAlignment="1">
      <alignment horizontal="center" vertical="center"/>
    </xf>
    <xf numFmtId="0" fontId="0" fillId="0" borderId="50" xfId="0" applyBorder="1" applyAlignment="1">
      <alignment horizontal="center" vertical="center"/>
    </xf>
    <xf numFmtId="0" fontId="31" fillId="0" borderId="0" xfId="0" applyFont="1" applyAlignment="1">
      <alignment horizontal="center" vertical="top" textRotation="255"/>
    </xf>
    <xf numFmtId="0" fontId="31" fillId="0" borderId="0" xfId="0" applyFont="1" applyAlignment="1">
      <alignment horizontal="left" vertical="top" textRotation="255"/>
    </xf>
    <xf numFmtId="0" fontId="31" fillId="0" borderId="11" xfId="0" applyFont="1" applyBorder="1" applyAlignment="1">
      <alignment horizontal="center" vertical="top" textRotation="255"/>
    </xf>
    <xf numFmtId="38" fontId="32" fillId="0" borderId="197" xfId="1" applyFont="1" applyBorder="1" applyAlignment="1">
      <alignment horizontal="center" vertical="top"/>
    </xf>
    <xf numFmtId="38" fontId="32" fillId="0" borderId="198" xfId="1" applyFont="1" applyBorder="1" applyAlignment="1">
      <alignment horizontal="center" vertical="top"/>
    </xf>
    <xf numFmtId="0" fontId="4" fillId="7" borderId="71" xfId="0" applyFont="1" applyFill="1" applyBorder="1" applyAlignment="1" applyProtection="1">
      <alignment horizontal="center" vertical="center"/>
      <protection locked="0"/>
    </xf>
    <xf numFmtId="0" fontId="4" fillId="7" borderId="0" xfId="0" applyFont="1" applyFill="1" applyAlignment="1" applyProtection="1">
      <alignment horizontal="center" vertical="center"/>
      <protection locked="0"/>
    </xf>
    <xf numFmtId="0" fontId="4" fillId="7" borderId="50" xfId="0" applyFont="1" applyFill="1" applyBorder="1" applyAlignment="1" applyProtection="1">
      <alignment horizontal="center" vertical="center"/>
      <protection locked="0"/>
    </xf>
    <xf numFmtId="0" fontId="4" fillId="7" borderId="92" xfId="0" applyFont="1" applyFill="1" applyBorder="1" applyAlignment="1" applyProtection="1">
      <alignment horizontal="center" vertical="center"/>
      <protection locked="0"/>
    </xf>
    <xf numFmtId="0" fontId="4" fillId="7" borderId="191" xfId="0" applyFont="1" applyFill="1" applyBorder="1" applyAlignment="1" applyProtection="1">
      <alignment horizontal="center" vertical="center"/>
      <protection locked="0"/>
    </xf>
    <xf numFmtId="0" fontId="4" fillId="7" borderId="16" xfId="0" applyFont="1" applyFill="1" applyBorder="1" applyAlignment="1" applyProtection="1">
      <alignment horizontal="center" vertical="center"/>
      <protection locked="0"/>
    </xf>
    <xf numFmtId="38" fontId="31" fillId="0" borderId="189" xfId="1" applyFont="1" applyBorder="1" applyAlignment="1">
      <alignment horizontal="center" vertical="top"/>
    </xf>
    <xf numFmtId="38" fontId="32" fillId="0" borderId="196" xfId="1" applyFont="1" applyBorder="1" applyAlignment="1">
      <alignment horizontal="center" vertical="top"/>
    </xf>
    <xf numFmtId="185" fontId="12" fillId="7" borderId="193" xfId="0" applyNumberFormat="1" applyFont="1" applyFill="1" applyBorder="1" applyAlignment="1" applyProtection="1">
      <alignment horizontal="center" vertical="center" shrinkToFit="1"/>
      <protection locked="0"/>
    </xf>
    <xf numFmtId="185" fontId="12" fillId="7" borderId="194" xfId="0" applyNumberFormat="1" applyFont="1" applyFill="1" applyBorder="1" applyAlignment="1" applyProtection="1">
      <alignment horizontal="center" vertical="center" shrinkToFit="1"/>
      <protection locked="0"/>
    </xf>
    <xf numFmtId="185" fontId="12" fillId="7" borderId="195" xfId="0" applyNumberFormat="1" applyFont="1" applyFill="1" applyBorder="1" applyAlignment="1" applyProtection="1">
      <alignment horizontal="center" vertical="center" shrinkToFit="1"/>
      <protection locked="0"/>
    </xf>
    <xf numFmtId="0" fontId="3" fillId="0" borderId="184" xfId="0" applyFont="1" applyBorder="1" applyAlignment="1">
      <alignment horizontal="center"/>
    </xf>
    <xf numFmtId="0" fontId="3" fillId="0" borderId="192" xfId="0" applyFont="1" applyBorder="1" applyAlignment="1">
      <alignment horizontal="center"/>
    </xf>
    <xf numFmtId="0" fontId="31" fillId="0" borderId="186" xfId="0" applyFont="1" applyBorder="1" applyAlignment="1">
      <alignment horizontal="center" vertical="center"/>
    </xf>
    <xf numFmtId="0" fontId="31" fillId="0" borderId="187" xfId="0" applyFont="1" applyBorder="1" applyAlignment="1">
      <alignment horizontal="center" vertical="center"/>
    </xf>
    <xf numFmtId="0" fontId="31" fillId="0" borderId="188" xfId="0" applyFont="1" applyBorder="1" applyAlignment="1">
      <alignment horizontal="center" vertical="center"/>
    </xf>
    <xf numFmtId="0" fontId="6" fillId="0" borderId="158" xfId="0" applyFont="1" applyBorder="1" applyAlignment="1">
      <alignment horizontal="center" vertical="center"/>
    </xf>
    <xf numFmtId="0" fontId="6" fillId="0" borderId="159" xfId="0" applyFont="1" applyBorder="1" applyAlignment="1">
      <alignment horizontal="center" vertical="center"/>
    </xf>
    <xf numFmtId="0" fontId="6" fillId="0" borderId="160" xfId="0" applyFont="1" applyBorder="1" applyAlignment="1">
      <alignment horizontal="center" vertical="center"/>
    </xf>
    <xf numFmtId="0" fontId="5" fillId="0" borderId="157" xfId="0" applyFont="1" applyBorder="1" applyAlignment="1">
      <alignment horizontal="center" vertical="center"/>
    </xf>
    <xf numFmtId="0" fontId="5" fillId="0" borderId="155" xfId="0" applyFont="1" applyBorder="1" applyAlignment="1">
      <alignment horizontal="center" vertical="center"/>
    </xf>
    <xf numFmtId="0" fontId="5" fillId="0" borderId="161" xfId="0" applyFont="1" applyBorder="1" applyAlignment="1">
      <alignment horizontal="center" vertical="center"/>
    </xf>
    <xf numFmtId="0" fontId="5" fillId="0" borderId="176" xfId="0" applyFont="1" applyBorder="1" applyAlignment="1">
      <alignment horizontal="center" vertical="center"/>
    </xf>
    <xf numFmtId="0" fontId="5" fillId="0" borderId="168" xfId="0" applyFont="1" applyBorder="1" applyAlignment="1">
      <alignment horizontal="center" vertical="center"/>
    </xf>
    <xf numFmtId="0" fontId="5" fillId="0" borderId="177" xfId="0" applyFont="1" applyBorder="1" applyAlignment="1">
      <alignment horizontal="center" vertical="center"/>
    </xf>
    <xf numFmtId="0" fontId="31" fillId="0" borderId="171" xfId="0" applyFont="1" applyBorder="1" applyAlignment="1">
      <alignment horizontal="center" vertical="center"/>
    </xf>
    <xf numFmtId="0" fontId="31" fillId="0" borderId="172" xfId="0" applyFont="1" applyBorder="1" applyAlignment="1">
      <alignment horizontal="center" vertical="center"/>
    </xf>
    <xf numFmtId="0" fontId="31" fillId="0" borderId="173" xfId="0" applyFont="1" applyBorder="1" applyAlignment="1">
      <alignment horizontal="center" vertical="center"/>
    </xf>
    <xf numFmtId="0" fontId="31" fillId="0" borderId="174" xfId="0" applyFont="1" applyBorder="1" applyAlignment="1">
      <alignment horizontal="center" vertical="center"/>
    </xf>
    <xf numFmtId="0" fontId="31" fillId="0" borderId="175" xfId="0" applyFont="1" applyBorder="1" applyAlignment="1">
      <alignment horizontal="center" vertical="center"/>
    </xf>
    <xf numFmtId="0" fontId="0" fillId="0" borderId="180" xfId="0" applyBorder="1" applyAlignment="1">
      <alignment horizontal="center" shrinkToFit="1"/>
    </xf>
    <xf numFmtId="0" fontId="0" fillId="0" borderId="15" xfId="0" applyBorder="1" applyAlignment="1">
      <alignment horizontal="center" shrinkToFit="1"/>
    </xf>
    <xf numFmtId="0" fontId="0" fillId="0" borderId="71" xfId="0" applyBorder="1" applyAlignment="1">
      <alignment horizontal="center" shrinkToFit="1"/>
    </xf>
    <xf numFmtId="0" fontId="0" fillId="0" borderId="0" xfId="0" applyAlignment="1">
      <alignment horizontal="center" shrinkToFit="1"/>
    </xf>
    <xf numFmtId="0" fontId="0" fillId="0" borderId="50" xfId="0" applyBorder="1" applyAlignment="1">
      <alignment horizontal="center" shrinkToFit="1"/>
    </xf>
    <xf numFmtId="0" fontId="0" fillId="0" borderId="92" xfId="0" applyBorder="1" applyAlignment="1">
      <alignment horizontal="center" shrinkToFit="1"/>
    </xf>
    <xf numFmtId="0" fontId="0" fillId="0" borderId="191" xfId="0" applyBorder="1" applyAlignment="1">
      <alignment horizontal="center" shrinkToFit="1"/>
    </xf>
    <xf numFmtId="0" fontId="0" fillId="0" borderId="16" xfId="0" applyBorder="1" applyAlignment="1">
      <alignment horizontal="center" shrinkToFit="1"/>
    </xf>
    <xf numFmtId="0" fontId="11" fillId="7" borderId="146" xfId="0" applyFont="1" applyFill="1" applyBorder="1" applyAlignment="1" applyProtection="1">
      <alignment horizontal="center" vertical="center"/>
      <protection locked="0"/>
    </xf>
    <xf numFmtId="0" fontId="11" fillId="7" borderId="5" xfId="0" applyFont="1" applyFill="1" applyBorder="1" applyAlignment="1" applyProtection="1">
      <alignment horizontal="center" vertical="center"/>
      <protection locked="0"/>
    </xf>
    <xf numFmtId="0" fontId="11" fillId="7" borderId="148"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31" fillId="0" borderId="149" xfId="0" applyFont="1" applyBorder="1" applyAlignment="1">
      <alignment horizontal="center" vertical="center" wrapText="1"/>
    </xf>
    <xf numFmtId="0" fontId="31" fillId="0" borderId="150" xfId="0" applyFont="1" applyBorder="1" applyAlignment="1">
      <alignment horizontal="center" vertical="center" wrapText="1"/>
    </xf>
    <xf numFmtId="0" fontId="31" fillId="0" borderId="162" xfId="0" applyFont="1" applyBorder="1" applyAlignment="1">
      <alignment horizontal="center" vertical="center" wrapText="1"/>
    </xf>
    <xf numFmtId="0" fontId="31" fillId="0" borderId="163" xfId="0" applyFont="1" applyBorder="1" applyAlignment="1">
      <alignment horizontal="center" vertical="center" wrapText="1"/>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54" xfId="0" applyFont="1" applyBorder="1" applyAlignment="1">
      <alignment horizontal="center" vertical="center"/>
    </xf>
    <xf numFmtId="0" fontId="5" fillId="0" borderId="156" xfId="0" applyFont="1" applyBorder="1" applyAlignment="1">
      <alignment horizontal="center" vertical="center"/>
    </xf>
    <xf numFmtId="0" fontId="5" fillId="0" borderId="167" xfId="0" applyFont="1" applyBorder="1" applyAlignment="1">
      <alignment horizontal="center" vertical="center"/>
    </xf>
    <xf numFmtId="0" fontId="5" fillId="0" borderId="169" xfId="0" applyFont="1" applyBorder="1" applyAlignment="1">
      <alignment horizontal="center" vertical="center"/>
    </xf>
    <xf numFmtId="0" fontId="5" fillId="0" borderId="150" xfId="0" applyFont="1" applyBorder="1" applyAlignment="1">
      <alignment horizontal="center" vertical="center"/>
    </xf>
    <xf numFmtId="0" fontId="5" fillId="0" borderId="170" xfId="0" applyFont="1" applyBorder="1" applyAlignment="1">
      <alignment horizontal="center" vertical="center"/>
    </xf>
    <xf numFmtId="0" fontId="5" fillId="0" borderId="163" xfId="0" applyFont="1" applyBorder="1" applyAlignment="1">
      <alignment horizontal="center" vertical="center"/>
    </xf>
    <xf numFmtId="0" fontId="31" fillId="0" borderId="154" xfId="0" applyFont="1" applyBorder="1" applyAlignment="1">
      <alignment horizontal="center" vertical="center" wrapText="1"/>
    </xf>
    <xf numFmtId="0" fontId="31" fillId="0" borderId="156" xfId="0" applyFont="1" applyBorder="1" applyAlignment="1">
      <alignment horizontal="center" vertical="center" wrapText="1"/>
    </xf>
    <xf numFmtId="0" fontId="31" fillId="0" borderId="167" xfId="0" applyFont="1" applyBorder="1" applyAlignment="1">
      <alignment horizontal="center" vertical="center" wrapText="1"/>
    </xf>
    <xf numFmtId="0" fontId="31" fillId="0" borderId="169" xfId="0" applyFont="1" applyBorder="1" applyAlignment="1">
      <alignment horizontal="center" vertical="center" wrapText="1"/>
    </xf>
    <xf numFmtId="0" fontId="11" fillId="7" borderId="145" xfId="0" applyFont="1" applyFill="1" applyBorder="1" applyAlignment="1" applyProtection="1">
      <alignment horizontal="center" vertical="center"/>
      <protection locked="0"/>
    </xf>
    <xf numFmtId="0" fontId="11" fillId="7" borderId="147" xfId="0" applyFont="1" applyFill="1" applyBorder="1" applyAlignment="1" applyProtection="1">
      <alignment horizontal="center" vertical="center"/>
      <protection locked="0"/>
    </xf>
    <xf numFmtId="0" fontId="11" fillId="7" borderId="144" xfId="0" applyFont="1" applyFill="1" applyBorder="1" applyAlignment="1" applyProtection="1">
      <alignment horizontal="center" vertical="center"/>
      <protection locked="0"/>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3" fontId="12" fillId="7" borderId="6" xfId="0" applyNumberFormat="1"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4" fillId="0" borderId="5" xfId="0" applyFont="1" applyBorder="1" applyAlignment="1">
      <alignment horizontal="center" vertical="center"/>
    </xf>
    <xf numFmtId="0" fontId="14" fillId="0" borderId="12" xfId="0" applyFont="1" applyBorder="1" applyAlignment="1">
      <alignment horizontal="center" vertical="center"/>
    </xf>
    <xf numFmtId="49" fontId="11" fillId="7" borderId="144"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0" fontId="10" fillId="0" borderId="139" xfId="0" applyFont="1" applyBorder="1" applyAlignment="1">
      <alignment horizontal="center" vertical="center" wrapText="1"/>
    </xf>
    <xf numFmtId="0" fontId="10" fillId="0" borderId="138" xfId="0" applyFont="1" applyBorder="1" applyAlignment="1">
      <alignment horizontal="center" vertical="center" wrapText="1"/>
    </xf>
    <xf numFmtId="0" fontId="10" fillId="0" borderId="140" xfId="0" applyFont="1" applyBorder="1" applyAlignment="1">
      <alignment horizontal="center" vertical="center" wrapText="1"/>
    </xf>
    <xf numFmtId="0" fontId="10" fillId="0" borderId="141" xfId="0" applyFont="1" applyBorder="1" applyAlignment="1">
      <alignment horizontal="center" vertical="center" wrapText="1"/>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7" borderId="0" xfId="0" applyFont="1" applyFill="1" applyAlignment="1" applyProtection="1">
      <alignment horizontal="center" vertical="center"/>
      <protection locked="0"/>
    </xf>
    <xf numFmtId="0" fontId="10" fillId="7" borderId="2" xfId="0"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2" xfId="0" applyFont="1" applyBorder="1" applyAlignment="1">
      <alignment horizontal="left" vertical="center"/>
    </xf>
    <xf numFmtId="0" fontId="4" fillId="0" borderId="4" xfId="0" applyFont="1" applyBorder="1" applyAlignment="1">
      <alignment horizontal="center" vertical="center"/>
    </xf>
    <xf numFmtId="0" fontId="6" fillId="0" borderId="144" xfId="0" applyFont="1" applyBorder="1" applyAlignment="1">
      <alignment horizontal="center" vertical="center"/>
    </xf>
    <xf numFmtId="0" fontId="11" fillId="7" borderId="229" xfId="0" applyFont="1" applyFill="1" applyBorder="1" applyAlignment="1" applyProtection="1">
      <alignment horizontal="center" vertical="center"/>
      <protection locked="0"/>
    </xf>
    <xf numFmtId="0" fontId="6" fillId="7" borderId="174" xfId="0" applyFont="1" applyFill="1" applyBorder="1" applyAlignment="1" applyProtection="1">
      <alignment horizontal="center" vertical="center"/>
      <protection locked="0"/>
    </xf>
    <xf numFmtId="0" fontId="6" fillId="7" borderId="173" xfId="0" applyFont="1" applyFill="1" applyBorder="1" applyAlignment="1" applyProtection="1">
      <alignment horizontal="center" vertical="center"/>
      <protection locked="0"/>
    </xf>
    <xf numFmtId="0" fontId="13" fillId="7" borderId="0" xfId="0" applyFont="1" applyFill="1" applyAlignment="1" applyProtection="1">
      <alignment wrapText="1"/>
      <protection locked="0"/>
    </xf>
    <xf numFmtId="0" fontId="13" fillId="7" borderId="2" xfId="0" applyFont="1" applyFill="1" applyBorder="1" applyAlignment="1" applyProtection="1">
      <alignment wrapText="1"/>
      <protection locked="0"/>
    </xf>
    <xf numFmtId="0" fontId="13" fillId="7" borderId="0" xfId="0" applyFont="1" applyFill="1" applyAlignment="1" applyProtection="1">
      <alignment horizontal="center" wrapText="1" shrinkToFit="1"/>
      <protection locked="0"/>
    </xf>
    <xf numFmtId="0" fontId="13" fillId="7" borderId="2" xfId="0" applyFont="1" applyFill="1" applyBorder="1" applyAlignment="1" applyProtection="1">
      <alignment horizontal="center" wrapText="1" shrinkToFit="1"/>
      <protection locked="0"/>
    </xf>
    <xf numFmtId="178" fontId="33" fillId="7" borderId="0" xfId="0" applyNumberFormat="1" applyFont="1" applyFill="1" applyAlignment="1" applyProtection="1">
      <alignment horizontal="left" vertical="center"/>
      <protection locked="0"/>
    </xf>
    <xf numFmtId="186" fontId="33" fillId="7" borderId="0" xfId="0" applyNumberFormat="1" applyFont="1" applyFill="1" applyAlignment="1" applyProtection="1">
      <alignment horizontal="right" vertical="center"/>
      <protection locked="0"/>
    </xf>
    <xf numFmtId="0" fontId="3" fillId="0" borderId="216" xfId="0" applyFont="1" applyBorder="1" applyAlignment="1">
      <alignment horizontal="center"/>
    </xf>
    <xf numFmtId="38" fontId="11" fillId="7" borderId="216" xfId="1" applyFont="1" applyFill="1" applyBorder="1" applyAlignment="1" applyProtection="1">
      <alignment horizontal="right" vertical="center"/>
      <protection locked="0"/>
    </xf>
    <xf numFmtId="38" fontId="11" fillId="7" borderId="49" xfId="1" applyFont="1" applyFill="1" applyBorder="1" applyAlignment="1" applyProtection="1">
      <alignment vertical="center"/>
      <protection locked="0"/>
    </xf>
    <xf numFmtId="38" fontId="11" fillId="7" borderId="180" xfId="1" applyFont="1" applyFill="1" applyBorder="1" applyAlignment="1" applyProtection="1">
      <alignment vertical="center"/>
      <protection locked="0"/>
    </xf>
    <xf numFmtId="0" fontId="3" fillId="0" borderId="206" xfId="0" applyFont="1" applyBorder="1" applyAlignment="1">
      <alignment horizontal="center"/>
    </xf>
    <xf numFmtId="0" fontId="3" fillId="0" borderId="207" xfId="0" applyFont="1" applyBorder="1" applyAlignment="1">
      <alignment horizontal="center"/>
    </xf>
    <xf numFmtId="0" fontId="3" fillId="0" borderId="211" xfId="0" applyFont="1" applyBorder="1" applyAlignment="1">
      <alignment horizontal="center"/>
    </xf>
    <xf numFmtId="0" fontId="3" fillId="0" borderId="212" xfId="0" applyFont="1" applyBorder="1" applyAlignment="1">
      <alignment horizontal="center"/>
    </xf>
    <xf numFmtId="0" fontId="31" fillId="0" borderId="49" xfId="0" applyFont="1" applyBorder="1" applyAlignment="1">
      <alignment vertical="center" wrapText="1"/>
    </xf>
    <xf numFmtId="0" fontId="31" fillId="0" borderId="180" xfId="0" applyFont="1" applyBorder="1" applyAlignment="1">
      <alignment vertical="center" wrapText="1"/>
    </xf>
    <xf numFmtId="0" fontId="31" fillId="0" borderId="15" xfId="0" applyFont="1" applyBorder="1" applyAlignment="1">
      <alignment vertical="center" wrapText="1"/>
    </xf>
    <xf numFmtId="0" fontId="31" fillId="0" borderId="92" xfId="0" applyFont="1" applyBorder="1" applyAlignment="1">
      <alignment vertical="center" wrapText="1"/>
    </xf>
    <xf numFmtId="0" fontId="31" fillId="0" borderId="191" xfId="0" applyFont="1" applyBorder="1" applyAlignment="1">
      <alignment vertical="center" wrapText="1"/>
    </xf>
    <xf numFmtId="0" fontId="31" fillId="0" borderId="16" xfId="0" applyFont="1" applyBorder="1" applyAlignment="1">
      <alignment vertical="center" wrapText="1"/>
    </xf>
    <xf numFmtId="0" fontId="12" fillId="0" borderId="49" xfId="0" applyFont="1" applyBorder="1" applyAlignment="1">
      <alignment horizontal="center" vertical="center"/>
    </xf>
    <xf numFmtId="0" fontId="12" fillId="0" borderId="15" xfId="0" applyFont="1" applyBorder="1" applyAlignment="1">
      <alignment horizontal="center" vertical="center"/>
    </xf>
    <xf numFmtId="0" fontId="12" fillId="0" borderId="92" xfId="0" applyFont="1" applyBorder="1" applyAlignment="1">
      <alignment horizontal="center" vertical="center"/>
    </xf>
    <xf numFmtId="0" fontId="12" fillId="0" borderId="16" xfId="0" applyFont="1" applyBorder="1" applyAlignment="1">
      <alignment horizontal="center" vertical="center"/>
    </xf>
    <xf numFmtId="38" fontId="11" fillId="7" borderId="185" xfId="1" applyFont="1" applyFill="1" applyBorder="1" applyAlignment="1" applyProtection="1">
      <alignment vertical="center"/>
      <protection locked="0"/>
    </xf>
    <xf numFmtId="38" fontId="11" fillId="7" borderId="182" xfId="1" applyFont="1" applyFill="1" applyBorder="1" applyAlignment="1" applyProtection="1">
      <alignment vertical="center"/>
      <protection locked="0"/>
    </xf>
    <xf numFmtId="38" fontId="11" fillId="7" borderId="179" xfId="1" applyFont="1" applyFill="1" applyBorder="1" applyAlignment="1" applyProtection="1">
      <alignment vertical="center"/>
      <protection locked="0"/>
    </xf>
    <xf numFmtId="38" fontId="11" fillId="7" borderId="170" xfId="1" applyFont="1" applyFill="1" applyBorder="1" applyAlignment="1" applyProtection="1">
      <alignment vertical="center"/>
      <protection locked="0"/>
    </xf>
    <xf numFmtId="38" fontId="11" fillId="7" borderId="168" xfId="1" applyFont="1" applyFill="1" applyBorder="1" applyAlignment="1" applyProtection="1">
      <alignment vertical="center"/>
      <protection locked="0"/>
    </xf>
    <xf numFmtId="38" fontId="11" fillId="7" borderId="163" xfId="1" applyFont="1" applyFill="1" applyBorder="1" applyAlignment="1" applyProtection="1">
      <alignment vertical="center"/>
      <protection locked="0"/>
    </xf>
    <xf numFmtId="0" fontId="4" fillId="0" borderId="49" xfId="0" applyFont="1" applyBorder="1" applyAlignment="1" applyProtection="1">
      <alignment horizontal="center" vertical="center"/>
      <protection locked="0"/>
    </xf>
    <xf numFmtId="0" fontId="0" fillId="0" borderId="18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19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1" fillId="0" borderId="181" xfId="0" applyFont="1" applyBorder="1" applyAlignment="1">
      <alignment horizontal="left" vertical="center" wrapText="1"/>
    </xf>
    <xf numFmtId="0" fontId="31" fillId="0" borderId="182" xfId="0" applyFont="1" applyBorder="1" applyAlignment="1">
      <alignment horizontal="left" vertical="center" wrapText="1"/>
    </xf>
    <xf numFmtId="0" fontId="31" fillId="0" borderId="183" xfId="0" applyFont="1" applyBorder="1" applyAlignment="1">
      <alignment horizontal="left" vertical="center" wrapText="1"/>
    </xf>
    <xf numFmtId="0" fontId="31" fillId="0" borderId="167" xfId="0" applyFont="1" applyBorder="1" applyAlignment="1">
      <alignment horizontal="left" vertical="center" wrapText="1"/>
    </xf>
    <xf numFmtId="0" fontId="31" fillId="0" borderId="168" xfId="0" applyFont="1" applyBorder="1" applyAlignment="1">
      <alignment horizontal="left" vertical="center" wrapText="1"/>
    </xf>
    <xf numFmtId="0" fontId="31" fillId="0" borderId="169" xfId="0" applyFont="1" applyBorder="1" applyAlignment="1">
      <alignment horizontal="left" vertical="center" wrapText="1"/>
    </xf>
    <xf numFmtId="0" fontId="31" fillId="0" borderId="49" xfId="0" applyFont="1" applyBorder="1" applyAlignment="1">
      <alignment horizontal="distributed" vertical="center" wrapText="1"/>
    </xf>
    <xf numFmtId="0" fontId="0" fillId="0" borderId="180" xfId="0" applyBorder="1"/>
    <xf numFmtId="0" fontId="0" fillId="0" borderId="15" xfId="0" applyBorder="1"/>
    <xf numFmtId="0" fontId="0" fillId="0" borderId="71" xfId="0" applyBorder="1"/>
    <xf numFmtId="0" fontId="0" fillId="0" borderId="0" xfId="0"/>
    <xf numFmtId="0" fontId="0" fillId="0" borderId="50" xfId="0" applyBorder="1"/>
    <xf numFmtId="0" fontId="0" fillId="0" borderId="92" xfId="0" applyBorder="1"/>
    <xf numFmtId="0" fontId="0" fillId="0" borderId="191" xfId="0" applyBorder="1"/>
    <xf numFmtId="0" fontId="0" fillId="0" borderId="16" xfId="0" applyBorder="1"/>
    <xf numFmtId="49" fontId="11" fillId="7" borderId="146" xfId="0" applyNumberFormat="1" applyFont="1" applyFill="1" applyBorder="1" applyAlignment="1" applyProtection="1">
      <alignment horizontal="center" vertical="center"/>
      <protection locked="0"/>
    </xf>
    <xf numFmtId="49" fontId="11" fillId="7" borderId="145" xfId="0" applyNumberFormat="1" applyFont="1" applyFill="1" applyBorder="1" applyAlignment="1" applyProtection="1">
      <alignment horizontal="center" vertical="center"/>
      <protection locked="0"/>
    </xf>
    <xf numFmtId="0" fontId="23" fillId="4" borderId="38" xfId="0" applyFont="1" applyFill="1" applyBorder="1" applyAlignment="1">
      <alignment horizontal="center" vertical="center" textRotation="255" shrinkToFit="1"/>
    </xf>
    <xf numFmtId="0" fontId="23" fillId="4" borderId="98" xfId="0" applyFont="1" applyFill="1" applyBorder="1" applyAlignment="1">
      <alignment horizontal="center" vertical="center" textRotation="255" shrinkToFit="1"/>
    </xf>
    <xf numFmtId="0" fontId="23" fillId="4" borderId="31" xfId="0" applyFont="1" applyFill="1" applyBorder="1" applyAlignment="1">
      <alignment horizontal="center" vertical="center" textRotation="255" shrinkToFit="1"/>
    </xf>
    <xf numFmtId="0" fontId="13" fillId="0" borderId="26" xfId="0" applyFont="1" applyBorder="1" applyAlignment="1">
      <alignment horizontal="right" vertical="center"/>
    </xf>
    <xf numFmtId="0" fontId="13" fillId="0" borderId="28" xfId="0" applyFont="1" applyBorder="1" applyAlignment="1">
      <alignment horizontal="right" vertical="center"/>
    </xf>
    <xf numFmtId="0" fontId="13" fillId="0" borderId="26" xfId="0" applyFont="1" applyBorder="1" applyAlignment="1">
      <alignment vertical="center"/>
    </xf>
    <xf numFmtId="0" fontId="13" fillId="0" borderId="28" xfId="0" applyFont="1" applyBorder="1" applyAlignment="1">
      <alignment vertical="center"/>
    </xf>
    <xf numFmtId="0" fontId="13" fillId="0" borderId="17" xfId="0" applyFont="1" applyBorder="1" applyAlignment="1">
      <alignment horizontal="center" vertical="center" wrapText="1"/>
    </xf>
    <xf numFmtId="0" fontId="0" fillId="0" borderId="19" xfId="0" applyBorder="1" applyAlignment="1">
      <alignment horizontal="center" vertical="center" wrapText="1"/>
    </xf>
    <xf numFmtId="0" fontId="1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xf numFmtId="0" fontId="1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24" xfId="0" applyFont="1" applyBorder="1" applyAlignment="1">
      <alignment vertical="center" wrapText="1"/>
    </xf>
    <xf numFmtId="0" fontId="13" fillId="0" borderId="20" xfId="0" applyFont="1" applyBorder="1" applyAlignment="1">
      <alignment horizontal="center" vertical="center" wrapText="1"/>
    </xf>
    <xf numFmtId="0" fontId="13" fillId="0" borderId="22" xfId="0" applyFont="1" applyBorder="1" applyAlignment="1">
      <alignment vertical="center" wrapText="1"/>
    </xf>
    <xf numFmtId="0" fontId="13" fillId="0" borderId="116" xfId="0" applyFont="1" applyBorder="1" applyAlignment="1">
      <alignment horizontal="center" vertical="center"/>
    </xf>
    <xf numFmtId="0" fontId="13" fillId="0" borderId="111"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08" xfId="0" applyFont="1" applyBorder="1" applyAlignment="1">
      <alignment vertical="center"/>
    </xf>
    <xf numFmtId="0" fontId="0" fillId="0" borderId="117" xfId="0" applyBorder="1" applyAlignment="1">
      <alignment vertical="center"/>
    </xf>
    <xf numFmtId="0" fontId="0" fillId="0" borderId="109" xfId="0" applyBorder="1" applyAlignment="1">
      <alignment vertical="center"/>
    </xf>
    <xf numFmtId="0" fontId="13" fillId="0" borderId="101" xfId="0" applyFont="1" applyBorder="1" applyAlignment="1">
      <alignment horizontal="center" vertical="center"/>
    </xf>
    <xf numFmtId="0" fontId="0" fillId="0" borderId="39" xfId="0" applyBorder="1" applyAlignment="1">
      <alignment horizontal="center" vertical="center"/>
    </xf>
    <xf numFmtId="0" fontId="0" fillId="0" borderId="91" xfId="0" applyBorder="1" applyAlignment="1">
      <alignment horizontal="center" vertical="center"/>
    </xf>
    <xf numFmtId="0" fontId="0" fillId="0" borderId="100"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12" xfId="0" applyBorder="1" applyAlignment="1">
      <alignment horizontal="center" vertical="center"/>
    </xf>
    <xf numFmtId="0" fontId="13" fillId="0" borderId="113" xfId="0" applyFont="1" applyBorder="1" applyAlignment="1">
      <alignment horizontal="center" vertical="center"/>
    </xf>
    <xf numFmtId="0" fontId="13" fillId="0" borderId="17" xfId="0" applyFont="1" applyBorder="1" applyAlignment="1">
      <alignment horizontal="left" vertical="top" wrapText="1"/>
    </xf>
    <xf numFmtId="0" fontId="13" fillId="0" borderId="120" xfId="0" applyFont="1" applyBorder="1" applyAlignment="1">
      <alignment horizontal="left" vertical="top" wrapText="1"/>
    </xf>
    <xf numFmtId="0" fontId="13" fillId="0" borderId="23" xfId="0" applyFont="1" applyBorder="1" applyAlignment="1">
      <alignment horizontal="left" vertical="top" wrapText="1"/>
    </xf>
    <xf numFmtId="0" fontId="13" fillId="0" borderId="123" xfId="0" applyFont="1" applyBorder="1" applyAlignment="1">
      <alignment horizontal="left" vertical="top" wrapText="1"/>
    </xf>
    <xf numFmtId="0" fontId="13" fillId="0" borderId="20" xfId="0" applyFont="1" applyBorder="1" applyAlignment="1">
      <alignment horizontal="left" vertical="top" wrapText="1"/>
    </xf>
    <xf numFmtId="0" fontId="13" fillId="0" borderId="125" xfId="0" applyFont="1" applyBorder="1" applyAlignment="1">
      <alignment horizontal="left" vertical="top" wrapText="1"/>
    </xf>
    <xf numFmtId="0" fontId="13" fillId="0" borderId="18" xfId="0" applyFont="1" applyBorder="1" applyAlignment="1">
      <alignment horizontal="left" vertical="top" wrapText="1"/>
    </xf>
    <xf numFmtId="0" fontId="13" fillId="0" borderId="0" xfId="0" applyFont="1" applyAlignment="1">
      <alignment horizontal="left" vertical="top" wrapText="1"/>
    </xf>
    <xf numFmtId="0" fontId="13" fillId="0" borderId="21" xfId="0" applyFont="1" applyBorder="1" applyAlignment="1">
      <alignment horizontal="left" vertical="top" wrapText="1"/>
    </xf>
    <xf numFmtId="0" fontId="13" fillId="0" borderId="121" xfId="0" applyFont="1" applyBorder="1" applyAlignment="1">
      <alignment horizontal="left" vertical="top" wrapText="1"/>
    </xf>
    <xf numFmtId="0" fontId="13" fillId="0" borderId="122" xfId="0" applyFont="1" applyBorder="1" applyAlignment="1">
      <alignment horizontal="left" vertical="top" wrapText="1"/>
    </xf>
    <xf numFmtId="0" fontId="13" fillId="0" borderId="124" xfId="0" applyFont="1" applyBorder="1" applyAlignment="1">
      <alignment horizontal="left" vertical="top" wrapText="1"/>
    </xf>
    <xf numFmtId="0" fontId="13" fillId="0" borderId="25" xfId="0" applyFont="1" applyBorder="1" applyAlignment="1">
      <alignment horizontal="left" vertical="top" wrapText="1"/>
    </xf>
    <xf numFmtId="0" fontId="13" fillId="0" borderId="126" xfId="0" applyFont="1" applyBorder="1" applyAlignment="1">
      <alignment horizontal="left" vertical="top" wrapText="1"/>
    </xf>
    <xf numFmtId="0" fontId="13" fillId="0" borderId="127" xfId="0" applyFont="1" applyBorder="1" applyAlignment="1">
      <alignment horizontal="left" vertical="top" wrapText="1"/>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18" fillId="0" borderId="103" xfId="0" applyFont="1" applyBorder="1" applyAlignment="1">
      <alignment horizontal="left" vertical="top" wrapText="1"/>
    </xf>
    <xf numFmtId="0" fontId="18" fillId="0" borderId="38" xfId="0" applyFont="1" applyBorder="1" applyAlignment="1">
      <alignment horizontal="left" vertical="top" wrapText="1"/>
    </xf>
    <xf numFmtId="0" fontId="18" fillId="0" borderId="104" xfId="0" applyFont="1" applyBorder="1" applyAlignment="1">
      <alignment horizontal="left" vertical="top" wrapText="1"/>
    </xf>
    <xf numFmtId="0" fontId="18" fillId="0" borderId="98" xfId="0" applyFont="1" applyBorder="1" applyAlignment="1">
      <alignment horizontal="left" vertical="top" wrapText="1"/>
    </xf>
    <xf numFmtId="0" fontId="18" fillId="0" borderId="105" xfId="0" applyFont="1" applyBorder="1" applyAlignment="1">
      <alignment horizontal="left" vertical="top" wrapText="1"/>
    </xf>
    <xf numFmtId="0" fontId="18" fillId="0" borderId="31" xfId="0" applyFont="1" applyBorder="1" applyAlignment="1">
      <alignment horizontal="left" vertical="top" wrapText="1"/>
    </xf>
    <xf numFmtId="0" fontId="13" fillId="0" borderId="38" xfId="0" applyFont="1" applyBorder="1" applyAlignment="1">
      <alignment horizontal="left" vertical="top" wrapText="1"/>
    </xf>
    <xf numFmtId="0" fontId="13" fillId="0" borderId="98" xfId="0" applyFont="1" applyBorder="1" applyAlignment="1">
      <alignment horizontal="left" vertical="top" wrapText="1"/>
    </xf>
    <xf numFmtId="0" fontId="13" fillId="0" borderId="31" xfId="0" applyFont="1" applyBorder="1" applyAlignment="1">
      <alignment horizontal="left" vertical="top" wrapText="1"/>
    </xf>
    <xf numFmtId="0" fontId="13" fillId="0" borderId="106" xfId="0" applyFont="1" applyBorder="1" applyAlignment="1">
      <alignment horizontal="left" vertical="top" wrapText="1"/>
    </xf>
    <xf numFmtId="0" fontId="13" fillId="0" borderId="107" xfId="0" applyFont="1" applyBorder="1" applyAlignment="1">
      <alignment horizontal="left" vertical="top" wrapText="1"/>
    </xf>
    <xf numFmtId="0" fontId="13" fillId="0" borderId="32" xfId="0" applyFont="1" applyBorder="1" applyAlignment="1">
      <alignment horizontal="left" vertical="top" wrapText="1"/>
    </xf>
    <xf numFmtId="183" fontId="21" fillId="3" borderId="108" xfId="0" applyNumberFormat="1" applyFont="1" applyFill="1" applyBorder="1" applyAlignment="1">
      <alignment horizontal="center" vertical="center"/>
    </xf>
    <xf numFmtId="183" fontId="21" fillId="3" borderId="109" xfId="0" applyNumberFormat="1" applyFont="1" applyFill="1" applyBorder="1" applyAlignment="1">
      <alignment horizontal="center" vertical="center"/>
    </xf>
    <xf numFmtId="183" fontId="13" fillId="3" borderId="34" xfId="0" applyNumberFormat="1" applyFont="1" applyFill="1" applyBorder="1" applyAlignment="1">
      <alignment horizontal="center" vertical="center"/>
    </xf>
    <xf numFmtId="183" fontId="13" fillId="3" borderId="109" xfId="0" applyNumberFormat="1" applyFont="1" applyFill="1" applyBorder="1" applyAlignment="1">
      <alignment horizontal="center" vertical="center"/>
    </xf>
    <xf numFmtId="183" fontId="13" fillId="3" borderId="110" xfId="0" applyNumberFormat="1" applyFont="1" applyFill="1" applyBorder="1" applyAlignment="1">
      <alignment horizontal="center" vertical="center"/>
    </xf>
    <xf numFmtId="0" fontId="13" fillId="0" borderId="27" xfId="0" applyFont="1" applyBorder="1" applyAlignment="1">
      <alignment horizontal="right" vertical="center"/>
    </xf>
    <xf numFmtId="0" fontId="13" fillId="0" borderId="119" xfId="0" applyFont="1" applyBorder="1" applyAlignment="1">
      <alignment horizontal="right" vertical="center"/>
    </xf>
    <xf numFmtId="0" fontId="13" fillId="0" borderId="27" xfId="0" applyFont="1" applyBorder="1" applyAlignment="1">
      <alignment vertical="center"/>
    </xf>
    <xf numFmtId="0" fontId="13" fillId="0" borderId="119"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149">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3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3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3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3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3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3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3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3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3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3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3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3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3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3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3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3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3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3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3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3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3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3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3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3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3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288"/>
  <sheetViews>
    <sheetView showGridLines="0" showZeros="0" tabSelected="1" view="pageBreakPreview" zoomScaleNormal="100" zoomScaleSheetLayoutView="100" workbookViewId="0">
      <selection activeCell="CC18" sqref="CC18"/>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1" hidden="1" customWidth="1"/>
    <col min="58" max="78" width="0" style="1" hidden="1" customWidth="1"/>
    <col min="79" max="16383" width="9" style="1"/>
    <col min="16384" max="16384" width="6.875" style="1" customWidth="1"/>
  </cols>
  <sheetData>
    <row r="1" spans="1:65" ht="6" customHeight="1" thickBot="1"/>
    <row r="2" spans="1:65" ht="24" customHeight="1">
      <c r="X2" s="6"/>
      <c r="Y2" s="6"/>
      <c r="BF2" s="418" t="s">
        <v>217</v>
      </c>
      <c r="BG2" s="419"/>
      <c r="BH2" s="419"/>
      <c r="BI2" s="419"/>
      <c r="BJ2" s="420"/>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162"/>
      <c r="BG3" s="41"/>
      <c r="BH3" s="41"/>
      <c r="BI3" s="41"/>
      <c r="BJ3" s="163"/>
    </row>
    <row r="4" spans="1:65" ht="17.25" customHeight="1">
      <c r="B4" s="2" t="s">
        <v>9</v>
      </c>
      <c r="U4" s="9" t="s">
        <v>30</v>
      </c>
      <c r="V4" s="7"/>
      <c r="W4" s="7"/>
      <c r="X4" s="7"/>
      <c r="Y4" s="7"/>
      <c r="BF4" s="162"/>
      <c r="BG4" s="41" t="s">
        <v>218</v>
      </c>
      <c r="BH4" s="41"/>
      <c r="BI4" s="41"/>
      <c r="BJ4" s="163"/>
    </row>
    <row r="5" spans="1:65" ht="12.95" customHeight="1">
      <c r="M5" s="10"/>
      <c r="N5" s="448" t="s">
        <v>31</v>
      </c>
      <c r="O5" s="448"/>
      <c r="P5" s="448"/>
      <c r="Q5" s="448"/>
      <c r="R5" s="448"/>
      <c r="S5" s="448"/>
      <c r="T5" s="448"/>
      <c r="U5" s="448"/>
      <c r="V5" s="448"/>
      <c r="W5" s="448"/>
      <c r="X5" s="448"/>
      <c r="Y5" s="448"/>
      <c r="Z5" s="448"/>
      <c r="AA5" s="448"/>
      <c r="AB5" s="448"/>
      <c r="AC5" s="448"/>
      <c r="AD5" s="448"/>
      <c r="AE5" s="448"/>
      <c r="AF5" s="10"/>
      <c r="AL5" s="222"/>
      <c r="AM5" s="266" t="s">
        <v>263</v>
      </c>
      <c r="AN5" s="267"/>
      <c r="AO5" s="267"/>
      <c r="AP5" s="268"/>
      <c r="BF5" s="162"/>
      <c r="BG5" s="41" t="s">
        <v>219</v>
      </c>
      <c r="BH5" s="41"/>
      <c r="BI5" s="41"/>
      <c r="BJ5" s="163"/>
    </row>
    <row r="6" spans="1:65" ht="12.95" customHeight="1">
      <c r="M6" s="11"/>
      <c r="N6" s="449"/>
      <c r="O6" s="449"/>
      <c r="P6" s="449"/>
      <c r="Q6" s="449"/>
      <c r="R6" s="449"/>
      <c r="S6" s="449"/>
      <c r="T6" s="449"/>
      <c r="U6" s="449"/>
      <c r="V6" s="449"/>
      <c r="W6" s="449"/>
      <c r="X6" s="449"/>
      <c r="Y6" s="449"/>
      <c r="Z6" s="449"/>
      <c r="AA6" s="449"/>
      <c r="AB6" s="449"/>
      <c r="AC6" s="449"/>
      <c r="AD6" s="449"/>
      <c r="AE6" s="449"/>
      <c r="AF6" s="11"/>
      <c r="AL6" s="222"/>
      <c r="AM6" s="269"/>
      <c r="AN6" s="270"/>
      <c r="AO6" s="270"/>
      <c r="AP6" s="271"/>
      <c r="BF6" s="162"/>
      <c r="BG6" s="41" t="s">
        <v>241</v>
      </c>
      <c r="BH6" s="41"/>
      <c r="BI6" s="41"/>
      <c r="BJ6" s="163"/>
    </row>
    <row r="7" spans="1:65" ht="12.75" customHeight="1">
      <c r="AL7" s="219"/>
      <c r="AM7" s="219"/>
      <c r="BF7" s="162"/>
      <c r="BG7" s="41" t="s">
        <v>220</v>
      </c>
      <c r="BH7" s="41"/>
      <c r="BI7" s="41"/>
      <c r="BJ7" s="163"/>
    </row>
    <row r="8" spans="1:65" ht="6" customHeight="1">
      <c r="BF8" s="162"/>
      <c r="BG8" s="41" t="s">
        <v>219</v>
      </c>
      <c r="BH8" s="41"/>
      <c r="BI8" s="41"/>
      <c r="BJ8" s="163"/>
    </row>
    <row r="9" spans="1:65" ht="12" customHeight="1">
      <c r="B9" s="272" t="s">
        <v>2</v>
      </c>
      <c r="C9" s="273"/>
      <c r="D9" s="273"/>
      <c r="E9" s="273"/>
      <c r="F9" s="273"/>
      <c r="G9" s="273"/>
      <c r="H9" s="273"/>
      <c r="I9" s="462"/>
      <c r="J9" s="275" t="s">
        <v>10</v>
      </c>
      <c r="K9" s="275"/>
      <c r="L9" s="3" t="s">
        <v>3</v>
      </c>
      <c r="M9" s="275" t="s">
        <v>11</v>
      </c>
      <c r="N9" s="275"/>
      <c r="O9" s="276" t="s">
        <v>12</v>
      </c>
      <c r="P9" s="275"/>
      <c r="Q9" s="275"/>
      <c r="R9" s="275"/>
      <c r="S9" s="275"/>
      <c r="T9" s="275"/>
      <c r="U9" s="275" t="s">
        <v>13</v>
      </c>
      <c r="V9" s="275"/>
      <c r="W9" s="275"/>
      <c r="AL9" s="411">
        <f ca="1">$BJ$16</f>
        <v>30</v>
      </c>
      <c r="AM9" s="278"/>
      <c r="AN9" s="283" t="s">
        <v>4</v>
      </c>
      <c r="AO9" s="283"/>
      <c r="AP9" s="278">
        <v>1</v>
      </c>
      <c r="AQ9" s="278"/>
      <c r="AR9" s="283" t="s">
        <v>5</v>
      </c>
      <c r="AS9" s="286"/>
      <c r="BD9" s="121"/>
      <c r="BF9" s="162"/>
      <c r="BG9" s="41" t="s">
        <v>242</v>
      </c>
      <c r="BH9" s="41"/>
      <c r="BI9" s="41"/>
      <c r="BJ9" s="163"/>
    </row>
    <row r="10" spans="1:65" ht="13.5" customHeight="1">
      <c r="B10" s="273"/>
      <c r="C10" s="273"/>
      <c r="D10" s="273"/>
      <c r="E10" s="273"/>
      <c r="F10" s="273"/>
      <c r="G10" s="273"/>
      <c r="H10" s="273"/>
      <c r="I10" s="462"/>
      <c r="J10" s="458"/>
      <c r="K10" s="463"/>
      <c r="L10" s="458"/>
      <c r="M10" s="465"/>
      <c r="N10" s="456"/>
      <c r="O10" s="458"/>
      <c r="P10" s="454"/>
      <c r="Q10" s="454"/>
      <c r="R10" s="454"/>
      <c r="S10" s="454"/>
      <c r="T10" s="456"/>
      <c r="U10" s="458"/>
      <c r="V10" s="454"/>
      <c r="W10" s="460"/>
      <c r="AL10" s="279"/>
      <c r="AM10" s="280"/>
      <c r="AN10" s="284"/>
      <c r="AO10" s="284"/>
      <c r="AP10" s="280"/>
      <c r="AQ10" s="280"/>
      <c r="AR10" s="284"/>
      <c r="AS10" s="287"/>
      <c r="BF10" s="162"/>
      <c r="BG10" s="41" t="s">
        <v>221</v>
      </c>
      <c r="BH10" s="41"/>
      <c r="BI10" s="41"/>
      <c r="BJ10" s="163"/>
    </row>
    <row r="11" spans="1:65" ht="9" customHeight="1">
      <c r="B11" s="273"/>
      <c r="C11" s="273"/>
      <c r="D11" s="273"/>
      <c r="E11" s="273"/>
      <c r="F11" s="273"/>
      <c r="G11" s="273"/>
      <c r="H11" s="273"/>
      <c r="I11" s="462"/>
      <c r="J11" s="459"/>
      <c r="K11" s="464"/>
      <c r="L11" s="459"/>
      <c r="M11" s="466"/>
      <c r="N11" s="457"/>
      <c r="O11" s="459"/>
      <c r="P11" s="455"/>
      <c r="Q11" s="455"/>
      <c r="R11" s="455"/>
      <c r="S11" s="455"/>
      <c r="T11" s="457"/>
      <c r="U11" s="459"/>
      <c r="V11" s="455"/>
      <c r="W11" s="461"/>
      <c r="AL11" s="281"/>
      <c r="AM11" s="282"/>
      <c r="AN11" s="285"/>
      <c r="AO11" s="285"/>
      <c r="AP11" s="282"/>
      <c r="AQ11" s="282"/>
      <c r="AR11" s="285"/>
      <c r="AS11" s="288"/>
      <c r="BF11" s="162"/>
      <c r="BG11" s="41" t="s">
        <v>219</v>
      </c>
      <c r="BH11" s="41"/>
      <c r="BI11" s="41"/>
      <c r="BJ11" s="163"/>
    </row>
    <row r="12" spans="1:65" ht="6" customHeight="1" thickBot="1">
      <c r="B12" s="274"/>
      <c r="C12" s="274"/>
      <c r="D12" s="274"/>
      <c r="E12" s="274"/>
      <c r="F12" s="274"/>
      <c r="G12" s="274"/>
      <c r="H12" s="274"/>
      <c r="I12" s="303"/>
      <c r="J12" s="459"/>
      <c r="K12" s="464"/>
      <c r="L12" s="459"/>
      <c r="M12" s="466"/>
      <c r="N12" s="457"/>
      <c r="O12" s="459"/>
      <c r="P12" s="455"/>
      <c r="Q12" s="455"/>
      <c r="R12" s="455"/>
      <c r="S12" s="455"/>
      <c r="T12" s="457"/>
      <c r="U12" s="459"/>
      <c r="V12" s="455"/>
      <c r="W12" s="461"/>
      <c r="BF12" s="162"/>
      <c r="BG12" s="41" t="s">
        <v>243</v>
      </c>
      <c r="BH12" s="41"/>
      <c r="BI12" s="41"/>
      <c r="BJ12" s="163"/>
    </row>
    <row r="13" spans="1:65" s="6" customFormat="1" ht="15" customHeight="1" thickBot="1">
      <c r="A13" s="1"/>
      <c r="B13" s="361" t="s">
        <v>14</v>
      </c>
      <c r="C13" s="362"/>
      <c r="D13" s="362"/>
      <c r="E13" s="362"/>
      <c r="F13" s="362"/>
      <c r="G13" s="362"/>
      <c r="H13" s="362"/>
      <c r="I13" s="363"/>
      <c r="J13" s="361" t="s">
        <v>6</v>
      </c>
      <c r="K13" s="362"/>
      <c r="L13" s="362"/>
      <c r="M13" s="362"/>
      <c r="N13" s="370"/>
      <c r="O13" s="373" t="s">
        <v>15</v>
      </c>
      <c r="P13" s="362"/>
      <c r="Q13" s="362"/>
      <c r="R13" s="362"/>
      <c r="S13" s="362"/>
      <c r="T13" s="362"/>
      <c r="U13" s="363"/>
      <c r="V13" s="12" t="s">
        <v>32</v>
      </c>
      <c r="W13" s="25"/>
      <c r="X13" s="25"/>
      <c r="Y13" s="376" t="s">
        <v>44</v>
      </c>
      <c r="Z13" s="376"/>
      <c r="AA13" s="376"/>
      <c r="AB13" s="376"/>
      <c r="AC13" s="376"/>
      <c r="AD13" s="376"/>
      <c r="AE13" s="376"/>
      <c r="AF13" s="376"/>
      <c r="AG13" s="376"/>
      <c r="AH13" s="376"/>
      <c r="AI13" s="25"/>
      <c r="AJ13" s="25"/>
      <c r="AK13" s="26"/>
      <c r="AL13" s="13" t="s">
        <v>213</v>
      </c>
      <c r="AM13" s="14"/>
      <c r="AN13" s="378" t="s">
        <v>33</v>
      </c>
      <c r="AO13" s="378"/>
      <c r="AP13" s="378"/>
      <c r="AQ13" s="378"/>
      <c r="AR13" s="378"/>
      <c r="AS13" s="379"/>
      <c r="AX13" s="4"/>
      <c r="AY13" s="4"/>
      <c r="AZ13" s="4"/>
      <c r="BA13" s="4"/>
      <c r="BB13" s="4"/>
      <c r="BC13" s="4"/>
      <c r="BD13" s="421" t="s">
        <v>162</v>
      </c>
      <c r="BE13" s="422"/>
      <c r="BF13" s="160"/>
      <c r="BG13" s="41" t="s">
        <v>222</v>
      </c>
      <c r="BH13" s="93"/>
      <c r="BI13" s="93"/>
      <c r="BJ13" s="164"/>
    </row>
    <row r="14" spans="1:65" s="6" customFormat="1" ht="13.5" customHeight="1" thickBot="1">
      <c r="A14" s="1"/>
      <c r="B14" s="364"/>
      <c r="C14" s="365"/>
      <c r="D14" s="365"/>
      <c r="E14" s="365"/>
      <c r="F14" s="365"/>
      <c r="G14" s="365"/>
      <c r="H14" s="365"/>
      <c r="I14" s="366"/>
      <c r="J14" s="364"/>
      <c r="K14" s="365"/>
      <c r="L14" s="365"/>
      <c r="M14" s="365"/>
      <c r="N14" s="371"/>
      <c r="O14" s="374"/>
      <c r="P14" s="365"/>
      <c r="Q14" s="365"/>
      <c r="R14" s="365"/>
      <c r="S14" s="365"/>
      <c r="T14" s="365"/>
      <c r="U14" s="366"/>
      <c r="V14" s="380" t="s">
        <v>7</v>
      </c>
      <c r="W14" s="381"/>
      <c r="X14" s="381"/>
      <c r="Y14" s="382"/>
      <c r="Z14" s="386" t="s">
        <v>16</v>
      </c>
      <c r="AA14" s="387"/>
      <c r="AB14" s="387"/>
      <c r="AC14" s="388"/>
      <c r="AD14" s="392" t="s">
        <v>17</v>
      </c>
      <c r="AE14" s="393"/>
      <c r="AF14" s="393"/>
      <c r="AG14" s="394"/>
      <c r="AH14" s="398" t="s">
        <v>83</v>
      </c>
      <c r="AI14" s="399"/>
      <c r="AJ14" s="399"/>
      <c r="AK14" s="400"/>
      <c r="AL14" s="450" t="s">
        <v>214</v>
      </c>
      <c r="AM14" s="451"/>
      <c r="AN14" s="406" t="s">
        <v>19</v>
      </c>
      <c r="AO14" s="407"/>
      <c r="AP14" s="407"/>
      <c r="AQ14" s="407"/>
      <c r="AR14" s="408"/>
      <c r="AS14" s="409"/>
      <c r="AX14" s="4"/>
      <c r="AY14" s="195" t="s">
        <v>240</v>
      </c>
      <c r="AZ14" s="195" t="s">
        <v>240</v>
      </c>
      <c r="BA14" s="195" t="s">
        <v>238</v>
      </c>
      <c r="BB14" s="357" t="s">
        <v>239</v>
      </c>
      <c r="BC14" s="358"/>
      <c r="BD14" s="423"/>
      <c r="BE14" s="424"/>
      <c r="BF14" s="161"/>
      <c r="BG14" s="100"/>
      <c r="BH14" s="100"/>
      <c r="BI14" s="165" t="s">
        <v>223</v>
      </c>
      <c r="BJ14" s="166">
        <v>41</v>
      </c>
    </row>
    <row r="15" spans="1:65" s="6" customFormat="1" ht="13.5" customHeight="1">
      <c r="A15" s="1"/>
      <c r="B15" s="367"/>
      <c r="C15" s="368"/>
      <c r="D15" s="368"/>
      <c r="E15" s="368"/>
      <c r="F15" s="368"/>
      <c r="G15" s="368"/>
      <c r="H15" s="368"/>
      <c r="I15" s="369"/>
      <c r="J15" s="367"/>
      <c r="K15" s="368"/>
      <c r="L15" s="368"/>
      <c r="M15" s="368"/>
      <c r="N15" s="372"/>
      <c r="O15" s="375"/>
      <c r="P15" s="368"/>
      <c r="Q15" s="368"/>
      <c r="R15" s="368"/>
      <c r="S15" s="368"/>
      <c r="T15" s="368"/>
      <c r="U15" s="369"/>
      <c r="V15" s="383"/>
      <c r="W15" s="384"/>
      <c r="X15" s="384"/>
      <c r="Y15" s="385"/>
      <c r="Z15" s="389"/>
      <c r="AA15" s="390"/>
      <c r="AB15" s="390"/>
      <c r="AC15" s="391"/>
      <c r="AD15" s="395"/>
      <c r="AE15" s="396"/>
      <c r="AF15" s="396"/>
      <c r="AG15" s="397"/>
      <c r="AH15" s="401"/>
      <c r="AI15" s="402"/>
      <c r="AJ15" s="402"/>
      <c r="AK15" s="403"/>
      <c r="AL15" s="452"/>
      <c r="AM15" s="453"/>
      <c r="AN15" s="359"/>
      <c r="AO15" s="359"/>
      <c r="AP15" s="359"/>
      <c r="AQ15" s="359"/>
      <c r="AR15" s="359"/>
      <c r="AS15" s="360"/>
      <c r="AX15" s="4"/>
      <c r="AY15" s="196"/>
      <c r="AZ15" s="197" t="s">
        <v>234</v>
      </c>
      <c r="BA15" s="197" t="s">
        <v>237</v>
      </c>
      <c r="BB15" s="198" t="s">
        <v>235</v>
      </c>
      <c r="BC15" s="197" t="s">
        <v>249</v>
      </c>
      <c r="BD15" s="171" t="s">
        <v>160</v>
      </c>
      <c r="BE15" s="175" t="s">
        <v>161</v>
      </c>
      <c r="BF15" s="167" t="s">
        <v>224</v>
      </c>
      <c r="BG15" s="168" t="s">
        <v>225</v>
      </c>
      <c r="BH15" s="168" t="s">
        <v>226</v>
      </c>
      <c r="BI15" s="169" t="s">
        <v>227</v>
      </c>
      <c r="BJ15" s="170" t="s">
        <v>228</v>
      </c>
      <c r="BL15" s="41" t="s">
        <v>248</v>
      </c>
      <c r="BM15" s="41" t="s">
        <v>148</v>
      </c>
    </row>
    <row r="16" spans="1:65" ht="18" customHeight="1" thickBot="1">
      <c r="B16" s="333"/>
      <c r="C16" s="334"/>
      <c r="D16" s="334"/>
      <c r="E16" s="334"/>
      <c r="F16" s="334"/>
      <c r="G16" s="334"/>
      <c r="H16" s="334"/>
      <c r="I16" s="335"/>
      <c r="J16" s="333"/>
      <c r="K16" s="334"/>
      <c r="L16" s="334"/>
      <c r="M16" s="334"/>
      <c r="N16" s="339"/>
      <c r="O16" s="87"/>
      <c r="P16" s="15" t="s">
        <v>0</v>
      </c>
      <c r="Q16" s="42"/>
      <c r="R16" s="15" t="s">
        <v>1</v>
      </c>
      <c r="S16" s="86"/>
      <c r="T16" s="341" t="s">
        <v>20</v>
      </c>
      <c r="U16" s="341"/>
      <c r="V16" s="343"/>
      <c r="W16" s="344"/>
      <c r="X16" s="344"/>
      <c r="Y16" s="34"/>
      <c r="Z16" s="35"/>
      <c r="AA16" s="36"/>
      <c r="AB16" s="36"/>
      <c r="AC16" s="34" t="s">
        <v>8</v>
      </c>
      <c r="AD16" s="35"/>
      <c r="AE16" s="36"/>
      <c r="AF16" s="36"/>
      <c r="AG16" s="37" t="s">
        <v>8</v>
      </c>
      <c r="AH16" s="324">
        <f>IF(V16="賃金で算定",V17+Z17-AD17,0)</f>
        <v>0</v>
      </c>
      <c r="AI16" s="325"/>
      <c r="AJ16" s="325"/>
      <c r="AK16" s="326"/>
      <c r="AL16" s="49"/>
      <c r="AM16" s="50"/>
      <c r="AN16" s="345"/>
      <c r="AO16" s="346"/>
      <c r="AP16" s="346"/>
      <c r="AQ16" s="346"/>
      <c r="AR16" s="346"/>
      <c r="AS16" s="37"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01"/>
      <c r="AZ16" s="199"/>
      <c r="BA16" s="203">
        <f>AN16</f>
        <v>0</v>
      </c>
      <c r="BB16" s="199"/>
      <c r="BC16" s="199"/>
      <c r="BD16" s="179">
        <v>1</v>
      </c>
      <c r="BE16" s="180">
        <v>1</v>
      </c>
      <c r="BF16" s="171">
        <v>1</v>
      </c>
      <c r="BG16" s="172">
        <v>16</v>
      </c>
      <c r="BH16" s="172">
        <v>24</v>
      </c>
      <c r="BI16" s="173" t="str">
        <f ca="1">IF(COUNTA(INDIRECT(ADDRESS(BG16,2)):INDIRECT(ADDRESS(BH16,2)))&gt;0,COUNTA(INDIRECT(ADDRESS(BG16,2)):INDIRECT(ADDRESS(BH16,2))),"")</f>
        <v/>
      </c>
      <c r="BJ16" s="174">
        <f ca="1">IF(ISERROR(LOOKUP(1,0/BI16:BI45,BF16:BF45)),LOOKUP(1,0/BF16:BF45,BF16:BF45),LOOKUP(1,0/BI16:BI45,BF16:BF45))</f>
        <v>30</v>
      </c>
    </row>
    <row r="17" spans="2:65" ht="18" customHeight="1">
      <c r="B17" s="336"/>
      <c r="C17" s="337"/>
      <c r="D17" s="337"/>
      <c r="E17" s="337"/>
      <c r="F17" s="337"/>
      <c r="G17" s="337"/>
      <c r="H17" s="337"/>
      <c r="I17" s="338"/>
      <c r="J17" s="336"/>
      <c r="K17" s="337"/>
      <c r="L17" s="337"/>
      <c r="M17" s="337"/>
      <c r="N17" s="340"/>
      <c r="O17" s="88"/>
      <c r="P17" s="5" t="s">
        <v>0</v>
      </c>
      <c r="Q17" s="43"/>
      <c r="R17" s="5" t="s">
        <v>1</v>
      </c>
      <c r="S17" s="89"/>
      <c r="T17" s="445" t="s">
        <v>21</v>
      </c>
      <c r="U17" s="445"/>
      <c r="V17" s="352"/>
      <c r="W17" s="353"/>
      <c r="X17" s="353"/>
      <c r="Y17" s="353"/>
      <c r="Z17" s="352"/>
      <c r="AA17" s="353"/>
      <c r="AB17" s="353"/>
      <c r="AC17" s="353"/>
      <c r="AD17" s="352"/>
      <c r="AE17" s="353"/>
      <c r="AF17" s="353"/>
      <c r="AG17" s="354"/>
      <c r="AH17" s="328">
        <f>IF(V16="賃金で算定",0,V17+Z17-AD17)</f>
        <v>0</v>
      </c>
      <c r="AI17" s="328"/>
      <c r="AJ17" s="328"/>
      <c r="AK17" s="329"/>
      <c r="AL17" s="355">
        <f>IF(V16="賃金で算定","賃金で算定",IF(OR(V17=0,$F$26="",AV16=""),0,IF(AW16="昔",VLOOKUP($F$26,労務比率,AX16,FALSE),IF(AW16="上",VLOOKUP($F$26,労務比率,AX16,FALSE),IF(AW16="中",VLOOKUP($F$26,労務比率,AX16,FALSE),VLOOKUP($F$26,労務比率,AX16,FALSE))))))</f>
        <v>0</v>
      </c>
      <c r="AM17" s="356"/>
      <c r="AN17" s="330">
        <f>IF(V16="賃金で算定",0,INT(AH17*AL17/100))</f>
        <v>0</v>
      </c>
      <c r="AO17" s="331"/>
      <c r="AP17" s="331"/>
      <c r="AQ17" s="331"/>
      <c r="AR17" s="331"/>
      <c r="AS17" s="29"/>
      <c r="AV17" s="44"/>
      <c r="AW17" s="45"/>
      <c r="AY17" s="202">
        <f>AH17</f>
        <v>0</v>
      </c>
      <c r="AZ17" s="200">
        <f>IF(AV16&lt;=設定シート!C$85,AH17,IF(AND(AV16&gt;=設定シート!E$85,AV16&lt;=設定シート!G$85),AH17*105/108,AH17))</f>
        <v>0</v>
      </c>
      <c r="BA17" s="197"/>
      <c r="BB17" s="200">
        <f>IF($AL17="賃金で算定",0,INT(AY17*$AL17/100))</f>
        <v>0</v>
      </c>
      <c r="BC17" s="200">
        <f>IF(AY17=AZ17,BB17,AZ17*$AL17/100)</f>
        <v>0</v>
      </c>
      <c r="BD17" s="179">
        <v>2</v>
      </c>
      <c r="BE17" s="180">
        <v>2</v>
      </c>
      <c r="BF17" s="171">
        <v>2</v>
      </c>
      <c r="BG17" s="172">
        <v>60</v>
      </c>
      <c r="BH17" s="172">
        <f>BG16+BG17</f>
        <v>76</v>
      </c>
      <c r="BI17" s="175" t="str">
        <f ca="1">IF(COUNTA(INDIRECT(ADDRESS(BG17,2)):INDIRECT(ADDRESS(BH17,2)))&gt;0,COUNTA(INDIRECT(ADDRESS(BG17,2)):INDIRECT(ADDRESS(BH17,2))),"")</f>
        <v/>
      </c>
      <c r="BJ17" s="41"/>
      <c r="BL17" s="41">
        <f>IF(AY17=AZ17,0,1)</f>
        <v>0</v>
      </c>
      <c r="BM17" s="41" t="str">
        <f>IF(BL17=1,AL17,"")</f>
        <v/>
      </c>
    </row>
    <row r="18" spans="2:65" ht="18" customHeight="1" thickBot="1">
      <c r="B18" s="333"/>
      <c r="C18" s="334"/>
      <c r="D18" s="334"/>
      <c r="E18" s="334"/>
      <c r="F18" s="334"/>
      <c r="G18" s="334"/>
      <c r="H18" s="334"/>
      <c r="I18" s="335"/>
      <c r="J18" s="333"/>
      <c r="K18" s="334"/>
      <c r="L18" s="334"/>
      <c r="M18" s="334"/>
      <c r="N18" s="339"/>
      <c r="O18" s="87"/>
      <c r="P18" s="15" t="s">
        <v>45</v>
      </c>
      <c r="Q18" s="42"/>
      <c r="R18" s="15" t="s">
        <v>46</v>
      </c>
      <c r="S18" s="86"/>
      <c r="T18" s="341" t="s">
        <v>20</v>
      </c>
      <c r="U18" s="342"/>
      <c r="V18" s="343"/>
      <c r="W18" s="344"/>
      <c r="X18" s="344"/>
      <c r="Y18" s="33"/>
      <c r="Z18" s="31"/>
      <c r="AA18" s="32"/>
      <c r="AB18" s="32"/>
      <c r="AC18" s="33"/>
      <c r="AD18" s="31"/>
      <c r="AE18" s="32"/>
      <c r="AF18" s="32"/>
      <c r="AG18" s="38"/>
      <c r="AH18" s="324">
        <f>IF(V18="賃金で算定",V19+Z19-AD19,0)</f>
        <v>0</v>
      </c>
      <c r="AI18" s="325"/>
      <c r="AJ18" s="325"/>
      <c r="AK18" s="326"/>
      <c r="AL18" s="49"/>
      <c r="AM18" s="50"/>
      <c r="AN18" s="345"/>
      <c r="AO18" s="346"/>
      <c r="AP18" s="346"/>
      <c r="AQ18" s="346"/>
      <c r="AR18" s="346"/>
      <c r="AS18" s="30"/>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01"/>
      <c r="AZ18" s="199"/>
      <c r="BA18" s="203">
        <f t="shared" ref="BA18" si="0">AN18</f>
        <v>0</v>
      </c>
      <c r="BB18" s="199"/>
      <c r="BC18" s="199"/>
      <c r="BD18" s="181">
        <v>3</v>
      </c>
      <c r="BE18" s="180">
        <v>3</v>
      </c>
      <c r="BF18" s="171">
        <v>3</v>
      </c>
      <c r="BG18" s="172">
        <f t="shared" ref="BG18:BH33" si="1">BG17+$BJ$14</f>
        <v>101</v>
      </c>
      <c r="BH18" s="172">
        <f t="shared" si="1"/>
        <v>117</v>
      </c>
      <c r="BI18" s="175" t="str">
        <f ca="1">IF(COUNTA(INDIRECT(ADDRESS(BG18,2)):INDIRECT(ADDRESS(BH18,2)))&gt;0,COUNTA(INDIRECT(ADDRESS(BG18,2)):INDIRECT(ADDRESS(BH18,2))),"")</f>
        <v/>
      </c>
      <c r="BJ18" s="41"/>
      <c r="BL18" s="41"/>
      <c r="BM18" s="41"/>
    </row>
    <row r="19" spans="2:65" ht="18" customHeight="1">
      <c r="B19" s="336"/>
      <c r="C19" s="337"/>
      <c r="D19" s="337"/>
      <c r="E19" s="337"/>
      <c r="F19" s="337"/>
      <c r="G19" s="337"/>
      <c r="H19" s="337"/>
      <c r="I19" s="338"/>
      <c r="J19" s="336"/>
      <c r="K19" s="337"/>
      <c r="L19" s="337"/>
      <c r="M19" s="337"/>
      <c r="N19" s="340"/>
      <c r="O19" s="88"/>
      <c r="P19" s="5" t="s">
        <v>45</v>
      </c>
      <c r="Q19" s="43"/>
      <c r="R19" s="5" t="s">
        <v>46</v>
      </c>
      <c r="S19" s="89"/>
      <c r="T19" s="347" t="s">
        <v>21</v>
      </c>
      <c r="U19" s="348"/>
      <c r="V19" s="349"/>
      <c r="W19" s="350"/>
      <c r="X19" s="350"/>
      <c r="Y19" s="351"/>
      <c r="Z19" s="352"/>
      <c r="AA19" s="353"/>
      <c r="AB19" s="353"/>
      <c r="AC19" s="353"/>
      <c r="AD19" s="352"/>
      <c r="AE19" s="353"/>
      <c r="AF19" s="353"/>
      <c r="AG19" s="354"/>
      <c r="AH19" s="328">
        <f>IF(V18="賃金で算定",0,V19+Z19-AD19)</f>
        <v>0</v>
      </c>
      <c r="AI19" s="328"/>
      <c r="AJ19" s="328"/>
      <c r="AK19" s="329"/>
      <c r="AL19" s="355">
        <f>IF(V18="賃金で算定","賃金で算定",IF(OR(V19=0,$F$26="",AV18=""),0,IF(AW18="昔",VLOOKUP($F$26,労務比率,AX18,FALSE),IF(AW18="上",VLOOKUP($F$26,労務比率,AX18,FALSE),IF(AW18="中",VLOOKUP($F$26,労務比率,AX18,FALSE),VLOOKUP($F$26,労務比率,AX18,FALSE))))))</f>
        <v>0</v>
      </c>
      <c r="AM19" s="356"/>
      <c r="AN19" s="330">
        <f>IF(V18="賃金で算定",0,INT(AH19*AL19/100))</f>
        <v>0</v>
      </c>
      <c r="AO19" s="331"/>
      <c r="AP19" s="331"/>
      <c r="AQ19" s="331"/>
      <c r="AR19" s="331"/>
      <c r="AS19" s="29"/>
      <c r="AV19" s="44"/>
      <c r="AW19" s="45"/>
      <c r="AY19" s="202">
        <f>AH19</f>
        <v>0</v>
      </c>
      <c r="AZ19" s="200">
        <f>IF(AV18&lt;=設定シート!C$85,AH19,IF(AND(AV18&gt;=設定シート!E$85,AV18&lt;=設定シート!G$85),AH19*105/108,AH19))</f>
        <v>0</v>
      </c>
      <c r="BA19" s="197"/>
      <c r="BB19" s="200">
        <f t="shared" ref="BB19" si="2">IF($AL19="賃金で算定",0,INT(AY19*$AL19/100))</f>
        <v>0</v>
      </c>
      <c r="BC19" s="200">
        <f>IF(AY19=AZ19,BB19,AZ19*$AL19/100)</f>
        <v>0</v>
      </c>
      <c r="BE19" s="119">
        <v>4</v>
      </c>
      <c r="BF19" s="171">
        <v>4</v>
      </c>
      <c r="BG19" s="172">
        <f t="shared" si="1"/>
        <v>142</v>
      </c>
      <c r="BH19" s="172">
        <f t="shared" si="1"/>
        <v>158</v>
      </c>
      <c r="BI19" s="175" t="str">
        <f ca="1">IF(COUNTA(INDIRECT(ADDRESS(BG19,2)):INDIRECT(ADDRESS(BH19,2)))&gt;0,COUNTA(INDIRECT(ADDRESS(BG19,2)):INDIRECT(ADDRESS(BH19,2))),"")</f>
        <v/>
      </c>
      <c r="BJ19" s="41"/>
      <c r="BL19" s="41">
        <f>IF(AY19=AZ19,0,1)</f>
        <v>0</v>
      </c>
      <c r="BM19" s="41" t="str">
        <f>IF(BL19=1,AL19,"")</f>
        <v/>
      </c>
    </row>
    <row r="20" spans="2:65" ht="18" customHeight="1">
      <c r="B20" s="333"/>
      <c r="C20" s="334"/>
      <c r="D20" s="334"/>
      <c r="E20" s="334"/>
      <c r="F20" s="334"/>
      <c r="G20" s="334"/>
      <c r="H20" s="334"/>
      <c r="I20" s="335"/>
      <c r="J20" s="333"/>
      <c r="K20" s="334"/>
      <c r="L20" s="334"/>
      <c r="M20" s="334"/>
      <c r="N20" s="339"/>
      <c r="O20" s="87"/>
      <c r="P20" s="15" t="s">
        <v>45</v>
      </c>
      <c r="Q20" s="42"/>
      <c r="R20" s="15" t="s">
        <v>46</v>
      </c>
      <c r="S20" s="86"/>
      <c r="T20" s="341" t="s">
        <v>47</v>
      </c>
      <c r="U20" s="342"/>
      <c r="V20" s="343"/>
      <c r="W20" s="344"/>
      <c r="X20" s="344"/>
      <c r="Y20" s="33"/>
      <c r="Z20" s="31"/>
      <c r="AA20" s="32"/>
      <c r="AB20" s="32"/>
      <c r="AC20" s="33"/>
      <c r="AD20" s="31"/>
      <c r="AE20" s="32"/>
      <c r="AF20" s="32"/>
      <c r="AG20" s="38"/>
      <c r="AH20" s="324">
        <f>IF(V20="賃金で算定",V21+Z21-AD21,0)</f>
        <v>0</v>
      </c>
      <c r="AI20" s="325"/>
      <c r="AJ20" s="325"/>
      <c r="AK20" s="326"/>
      <c r="AL20" s="49"/>
      <c r="AM20" s="50"/>
      <c r="AN20" s="345"/>
      <c r="AO20" s="346"/>
      <c r="AP20" s="346"/>
      <c r="AQ20" s="346"/>
      <c r="AR20" s="346"/>
      <c r="AS20" s="30"/>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01"/>
      <c r="AZ20" s="199"/>
      <c r="BA20" s="203">
        <f t="shared" ref="BA20" si="3">AN20</f>
        <v>0</v>
      </c>
      <c r="BB20" s="199"/>
      <c r="BC20" s="199"/>
      <c r="BE20" s="119">
        <v>5</v>
      </c>
      <c r="BF20" s="171">
        <v>5</v>
      </c>
      <c r="BG20" s="172">
        <f t="shared" si="1"/>
        <v>183</v>
      </c>
      <c r="BH20" s="172">
        <f t="shared" si="1"/>
        <v>199</v>
      </c>
      <c r="BI20" s="175" t="str">
        <f ca="1">IF(COUNTA(INDIRECT(ADDRESS(BG20,2)):INDIRECT(ADDRESS(BH20,2)))&gt;0,COUNTA(INDIRECT(ADDRESS(BG20,2)):INDIRECT(ADDRESS(BH20,2))),"")</f>
        <v/>
      </c>
      <c r="BJ20" s="41"/>
    </row>
    <row r="21" spans="2:65" ht="18" customHeight="1">
      <c r="B21" s="336"/>
      <c r="C21" s="337"/>
      <c r="D21" s="337"/>
      <c r="E21" s="337"/>
      <c r="F21" s="337"/>
      <c r="G21" s="337"/>
      <c r="H21" s="337"/>
      <c r="I21" s="338"/>
      <c r="J21" s="336"/>
      <c r="K21" s="337"/>
      <c r="L21" s="337"/>
      <c r="M21" s="337"/>
      <c r="N21" s="340"/>
      <c r="O21" s="88"/>
      <c r="P21" s="5" t="s">
        <v>45</v>
      </c>
      <c r="Q21" s="43"/>
      <c r="R21" s="5" t="s">
        <v>46</v>
      </c>
      <c r="S21" s="89"/>
      <c r="T21" s="347" t="s">
        <v>48</v>
      </c>
      <c r="U21" s="348"/>
      <c r="V21" s="349"/>
      <c r="W21" s="350"/>
      <c r="X21" s="350"/>
      <c r="Y21" s="351"/>
      <c r="Z21" s="349"/>
      <c r="AA21" s="350"/>
      <c r="AB21" s="350"/>
      <c r="AC21" s="350"/>
      <c r="AD21" s="349"/>
      <c r="AE21" s="350"/>
      <c r="AF21" s="350"/>
      <c r="AG21" s="351"/>
      <c r="AH21" s="328">
        <f>IF(V20="賃金で算定",0,V21+Z21-AD21)</f>
        <v>0</v>
      </c>
      <c r="AI21" s="328"/>
      <c r="AJ21" s="328"/>
      <c r="AK21" s="329"/>
      <c r="AL21" s="355">
        <f>IF(V20="賃金で算定","賃金で算定",IF(OR(V21=0,$F$26="",AV20=""),0,IF(AW20="昔",VLOOKUP($F$26,労務比率,AX20,FALSE),IF(AW20="上",VLOOKUP($F$26,労務比率,AX20,FALSE),IF(AW20="中",VLOOKUP($F$26,労務比率,AX20,FALSE),VLOOKUP($F$26,労務比率,AX20,FALSE))))))</f>
        <v>0</v>
      </c>
      <c r="AM21" s="356"/>
      <c r="AN21" s="330">
        <f>IF(V20="賃金で算定",0,INT(AH21*AL21/100))</f>
        <v>0</v>
      </c>
      <c r="AO21" s="331"/>
      <c r="AP21" s="331"/>
      <c r="AQ21" s="331"/>
      <c r="AR21" s="331"/>
      <c r="AS21" s="29"/>
      <c r="AV21" s="44"/>
      <c r="AW21" s="45"/>
      <c r="AY21" s="202">
        <f>AH21</f>
        <v>0</v>
      </c>
      <c r="AZ21" s="200">
        <f>IF(AV20&lt;=設定シート!C$85,AH21,IF(AND(AV20&gt;=設定シート!E$85,AV20&lt;=設定シート!G$85),AH21*105/108,AH21))</f>
        <v>0</v>
      </c>
      <c r="BA21" s="197"/>
      <c r="BB21" s="200">
        <f t="shared" ref="BB21" si="4">IF($AL21="賃金で算定",0,INT(AY21*$AL21/100))</f>
        <v>0</v>
      </c>
      <c r="BC21" s="200">
        <f>IF(AY21=AZ21,BB21,AZ21*$AL21/100)</f>
        <v>0</v>
      </c>
      <c r="BE21" s="119">
        <v>6</v>
      </c>
      <c r="BF21" s="171">
        <v>6</v>
      </c>
      <c r="BG21" s="172">
        <f t="shared" si="1"/>
        <v>224</v>
      </c>
      <c r="BH21" s="172">
        <f t="shared" si="1"/>
        <v>240</v>
      </c>
      <c r="BI21" s="175" t="str">
        <f ca="1">IF(COUNTA(INDIRECT(ADDRESS(BG21,2)):INDIRECT(ADDRESS(BH21,2)))&gt;0,COUNTA(INDIRECT(ADDRESS(BG21,2)):INDIRECT(ADDRESS(BH21,2))),"")</f>
        <v/>
      </c>
      <c r="BJ21" s="41"/>
      <c r="BL21" s="41">
        <f>IF(AY21=AZ21,0,1)</f>
        <v>0</v>
      </c>
      <c r="BM21" s="41" t="str">
        <f>IF(BL21=1,AL21,"")</f>
        <v/>
      </c>
    </row>
    <row r="22" spans="2:65" ht="18" customHeight="1">
      <c r="B22" s="333"/>
      <c r="C22" s="334"/>
      <c r="D22" s="334"/>
      <c r="E22" s="334"/>
      <c r="F22" s="334"/>
      <c r="G22" s="334"/>
      <c r="H22" s="334"/>
      <c r="I22" s="335"/>
      <c r="J22" s="333"/>
      <c r="K22" s="334"/>
      <c r="L22" s="334"/>
      <c r="M22" s="334"/>
      <c r="N22" s="339"/>
      <c r="O22" s="87"/>
      <c r="P22" s="15" t="s">
        <v>45</v>
      </c>
      <c r="Q22" s="42"/>
      <c r="R22" s="15" t="s">
        <v>46</v>
      </c>
      <c r="S22" s="86"/>
      <c r="T22" s="341" t="s">
        <v>47</v>
      </c>
      <c r="U22" s="342"/>
      <c r="V22" s="343"/>
      <c r="W22" s="344"/>
      <c r="X22" s="344"/>
      <c r="Y22" s="39"/>
      <c r="Z22" s="27"/>
      <c r="AA22" s="28"/>
      <c r="AB22" s="28"/>
      <c r="AC22" s="39"/>
      <c r="AD22" s="27"/>
      <c r="AE22" s="28"/>
      <c r="AF22" s="28"/>
      <c r="AG22" s="40"/>
      <c r="AH22" s="324">
        <f>IF(V22="賃金で算定",V23+Z23-AD23,0)</f>
        <v>0</v>
      </c>
      <c r="AI22" s="325"/>
      <c r="AJ22" s="325"/>
      <c r="AK22" s="326"/>
      <c r="AL22" s="49"/>
      <c r="AM22" s="50"/>
      <c r="AN22" s="345"/>
      <c r="AO22" s="346"/>
      <c r="AP22" s="346"/>
      <c r="AQ22" s="346"/>
      <c r="AR22" s="346"/>
      <c r="AS22" s="30"/>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01"/>
      <c r="AZ22" s="199"/>
      <c r="BA22" s="203">
        <f t="shared" ref="BA22" si="5">AN22</f>
        <v>0</v>
      </c>
      <c r="BB22" s="199"/>
      <c r="BC22" s="199"/>
      <c r="BE22" s="119">
        <v>7</v>
      </c>
      <c r="BF22" s="171">
        <v>7</v>
      </c>
      <c r="BG22" s="172">
        <f t="shared" si="1"/>
        <v>265</v>
      </c>
      <c r="BH22" s="172">
        <f t="shared" si="1"/>
        <v>281</v>
      </c>
      <c r="BI22" s="175" t="str">
        <f ca="1">IF(COUNTA(INDIRECT(ADDRESS(BG22,2)):INDIRECT(ADDRESS(BH22,2)))&gt;0,COUNTA(INDIRECT(ADDRESS(BG22,2)):INDIRECT(ADDRESS(BH22,2))),"")</f>
        <v/>
      </c>
      <c r="BJ22" s="41"/>
    </row>
    <row r="23" spans="2:65" ht="18" customHeight="1">
      <c r="B23" s="336"/>
      <c r="C23" s="337"/>
      <c r="D23" s="337"/>
      <c r="E23" s="337"/>
      <c r="F23" s="337"/>
      <c r="G23" s="337"/>
      <c r="H23" s="337"/>
      <c r="I23" s="338"/>
      <c r="J23" s="336"/>
      <c r="K23" s="337"/>
      <c r="L23" s="337"/>
      <c r="M23" s="337"/>
      <c r="N23" s="340"/>
      <c r="O23" s="88"/>
      <c r="P23" s="5" t="s">
        <v>45</v>
      </c>
      <c r="Q23" s="43"/>
      <c r="R23" s="5" t="s">
        <v>46</v>
      </c>
      <c r="S23" s="89"/>
      <c r="T23" s="347" t="s">
        <v>48</v>
      </c>
      <c r="U23" s="348"/>
      <c r="V23" s="349"/>
      <c r="W23" s="350"/>
      <c r="X23" s="350"/>
      <c r="Y23" s="351"/>
      <c r="Z23" s="352"/>
      <c r="AA23" s="353"/>
      <c r="AB23" s="353"/>
      <c r="AC23" s="353"/>
      <c r="AD23" s="352"/>
      <c r="AE23" s="353"/>
      <c r="AF23" s="353"/>
      <c r="AG23" s="354"/>
      <c r="AH23" s="328">
        <f>IF(V22="賃金で算定",0,V23+Z23-AD23)</f>
        <v>0</v>
      </c>
      <c r="AI23" s="328"/>
      <c r="AJ23" s="328"/>
      <c r="AK23" s="329"/>
      <c r="AL23" s="355">
        <f>IF(V22="賃金で算定","賃金で算定",IF(OR(V23=0,$F$26="",AV22=""),0,IF(AW22="昔",VLOOKUP($F$26,労務比率,AX22,FALSE),IF(AW22="上",VLOOKUP($F$26,労務比率,AX22,FALSE),IF(AW22="中",VLOOKUP($F$26,労務比率,AX22,FALSE),VLOOKUP($F$26,労務比率,AX22,FALSE))))))</f>
        <v>0</v>
      </c>
      <c r="AM23" s="356"/>
      <c r="AN23" s="330">
        <f>IF(V22="賃金で算定",0,INT(AH23*AL23/100))</f>
        <v>0</v>
      </c>
      <c r="AO23" s="331"/>
      <c r="AP23" s="331"/>
      <c r="AQ23" s="331"/>
      <c r="AR23" s="331"/>
      <c r="AS23" s="29"/>
      <c r="AV23" s="44"/>
      <c r="AW23" s="45"/>
      <c r="AY23" s="202">
        <f>AH23</f>
        <v>0</v>
      </c>
      <c r="AZ23" s="200">
        <f>IF(AV22&lt;=設定シート!C$85,AH23,IF(AND(AV22&gt;=設定シート!E$85,AV22&lt;=設定シート!G$85),AH23*105/108,AH23))</f>
        <v>0</v>
      </c>
      <c r="BA23" s="197"/>
      <c r="BB23" s="200">
        <f t="shared" ref="BB23" si="6">IF($AL23="賃金で算定",0,INT(AY23*$AL23/100))</f>
        <v>0</v>
      </c>
      <c r="BC23" s="200">
        <f>IF(AY23=AZ23,BB23,AZ23*$AL23/100)</f>
        <v>0</v>
      </c>
      <c r="BE23" s="119">
        <v>8</v>
      </c>
      <c r="BF23" s="171">
        <v>8</v>
      </c>
      <c r="BG23" s="172">
        <f t="shared" si="1"/>
        <v>306</v>
      </c>
      <c r="BH23" s="172">
        <f t="shared" si="1"/>
        <v>322</v>
      </c>
      <c r="BI23" s="175" t="str">
        <f ca="1">IF(COUNTA(INDIRECT(ADDRESS(BG23,2)):INDIRECT(ADDRESS(BH23,2)))&gt;0,COUNTA(INDIRECT(ADDRESS(BG23,2)):INDIRECT(ADDRESS(BH23,2))),"")</f>
        <v/>
      </c>
      <c r="BJ23" s="41"/>
      <c r="BL23" s="41">
        <f>IF(AY23=AZ23,0,1)</f>
        <v>0</v>
      </c>
      <c r="BM23" s="41" t="str">
        <f>IF(BL23=1,AL23,"")</f>
        <v/>
      </c>
    </row>
    <row r="24" spans="2:65" ht="18" customHeight="1">
      <c r="B24" s="333"/>
      <c r="C24" s="334"/>
      <c r="D24" s="334"/>
      <c r="E24" s="334"/>
      <c r="F24" s="334"/>
      <c r="G24" s="334"/>
      <c r="H24" s="334"/>
      <c r="I24" s="335"/>
      <c r="J24" s="333"/>
      <c r="K24" s="334"/>
      <c r="L24" s="334"/>
      <c r="M24" s="334"/>
      <c r="N24" s="339"/>
      <c r="O24" s="87"/>
      <c r="P24" s="15" t="s">
        <v>45</v>
      </c>
      <c r="Q24" s="42"/>
      <c r="R24" s="15" t="s">
        <v>46</v>
      </c>
      <c r="S24" s="86"/>
      <c r="T24" s="341" t="s">
        <v>47</v>
      </c>
      <c r="U24" s="342"/>
      <c r="V24" s="343"/>
      <c r="W24" s="344"/>
      <c r="X24" s="344"/>
      <c r="Y24" s="33"/>
      <c r="Z24" s="31"/>
      <c r="AA24" s="32"/>
      <c r="AB24" s="32"/>
      <c r="AC24" s="33"/>
      <c r="AD24" s="31"/>
      <c r="AE24" s="32"/>
      <c r="AF24" s="32"/>
      <c r="AG24" s="38"/>
      <c r="AH24" s="324">
        <f>IF(V24="賃金で算定",V25+Z25-AD25,0)</f>
        <v>0</v>
      </c>
      <c r="AI24" s="325"/>
      <c r="AJ24" s="325"/>
      <c r="AK24" s="326"/>
      <c r="AL24" s="49"/>
      <c r="AM24" s="50"/>
      <c r="AN24" s="345"/>
      <c r="AO24" s="346"/>
      <c r="AP24" s="346"/>
      <c r="AQ24" s="346"/>
      <c r="AR24" s="346"/>
      <c r="AS24" s="30"/>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01"/>
      <c r="AZ24" s="199"/>
      <c r="BA24" s="203">
        <f t="shared" ref="BA24" si="7">AN24</f>
        <v>0</v>
      </c>
      <c r="BB24" s="199"/>
      <c r="BC24" s="199"/>
      <c r="BE24" s="119">
        <v>9</v>
      </c>
      <c r="BF24" s="171">
        <v>9</v>
      </c>
      <c r="BG24" s="172">
        <f t="shared" si="1"/>
        <v>347</v>
      </c>
      <c r="BH24" s="172">
        <f t="shared" si="1"/>
        <v>363</v>
      </c>
      <c r="BI24" s="175" t="str">
        <f ca="1">IF(COUNTA(INDIRECT(ADDRESS(BG24,2)):INDIRECT(ADDRESS(BH24,2)))&gt;0,COUNTA(INDIRECT(ADDRESS(BG24,2)):INDIRECT(ADDRESS(BH24,2))),"")</f>
        <v/>
      </c>
      <c r="BJ24" s="41"/>
    </row>
    <row r="25" spans="2:65" ht="18" customHeight="1">
      <c r="B25" s="336"/>
      <c r="C25" s="337"/>
      <c r="D25" s="337"/>
      <c r="E25" s="337"/>
      <c r="F25" s="337"/>
      <c r="G25" s="337"/>
      <c r="H25" s="337"/>
      <c r="I25" s="338"/>
      <c r="J25" s="336"/>
      <c r="K25" s="337"/>
      <c r="L25" s="337"/>
      <c r="M25" s="337"/>
      <c r="N25" s="340"/>
      <c r="O25" s="88"/>
      <c r="P25" s="5" t="s">
        <v>45</v>
      </c>
      <c r="Q25" s="43"/>
      <c r="R25" s="5" t="s">
        <v>46</v>
      </c>
      <c r="S25" s="89"/>
      <c r="T25" s="347" t="s">
        <v>48</v>
      </c>
      <c r="U25" s="347"/>
      <c r="V25" s="349"/>
      <c r="W25" s="350"/>
      <c r="X25" s="350"/>
      <c r="Y25" s="351"/>
      <c r="Z25" s="349"/>
      <c r="AA25" s="350"/>
      <c r="AB25" s="350"/>
      <c r="AC25" s="350"/>
      <c r="AD25" s="352"/>
      <c r="AE25" s="353"/>
      <c r="AF25" s="353"/>
      <c r="AG25" s="354"/>
      <c r="AH25" s="328">
        <f>IF(V24="賃金で算定",0,V25+Z25-AD25)</f>
        <v>0</v>
      </c>
      <c r="AI25" s="328"/>
      <c r="AJ25" s="328"/>
      <c r="AK25" s="329"/>
      <c r="AL25" s="355">
        <f>IF(V24="賃金で算定","賃金で算定",IF(OR(V25=0,$F$26="",AV24=""),0,IF(AW24="昔",VLOOKUP($F$26,労務比率,AX24,FALSE),IF(AW24="上",VLOOKUP($F$26,労務比率,AX24,FALSE),IF(AW24="中",VLOOKUP($F$26,労務比率,AX24,FALSE),VLOOKUP($F$26,労務比率,AX24,FALSE))))))</f>
        <v>0</v>
      </c>
      <c r="AM25" s="356"/>
      <c r="AN25" s="330">
        <f>IF(V24="賃金で算定",0,INT(AH25*AL25/100))</f>
        <v>0</v>
      </c>
      <c r="AO25" s="331"/>
      <c r="AP25" s="331"/>
      <c r="AQ25" s="331"/>
      <c r="AR25" s="331"/>
      <c r="AS25" s="29"/>
      <c r="AV25" s="45"/>
      <c r="AW25" s="45"/>
      <c r="AY25" s="202">
        <f>AH25</f>
        <v>0</v>
      </c>
      <c r="AZ25" s="200">
        <f>IF(AV24&lt;=設定シート!C$85,AH25,IF(AND(AV24&gt;=設定シート!E$85,AV24&lt;=設定シート!G$85),AH25*105/108,AH25))</f>
        <v>0</v>
      </c>
      <c r="BA25" s="197"/>
      <c r="BB25" s="200">
        <f t="shared" ref="BB25" si="8">IF($AL25="賃金で算定",0,INT(AY25*$AL25/100))</f>
        <v>0</v>
      </c>
      <c r="BC25" s="200">
        <f>IF(AY25=AZ25,BB25,AZ25*$AL25/100)</f>
        <v>0</v>
      </c>
      <c r="BE25" s="119">
        <v>10</v>
      </c>
      <c r="BF25" s="171">
        <v>10</v>
      </c>
      <c r="BG25" s="172">
        <f t="shared" si="1"/>
        <v>388</v>
      </c>
      <c r="BH25" s="172">
        <f t="shared" si="1"/>
        <v>404</v>
      </c>
      <c r="BI25" s="175" t="str">
        <f ca="1">IF(COUNTA(INDIRECT(ADDRESS(BG25,2)):INDIRECT(ADDRESS(BH25,2)))&gt;0,COUNTA(INDIRECT(ADDRESS(BG25,2)):INDIRECT(ADDRESS(BH25,2))),"")</f>
        <v/>
      </c>
      <c r="BJ25" s="41"/>
      <c r="BL25" s="41">
        <f>IF(AY25=AZ25,0,1)</f>
        <v>0</v>
      </c>
      <c r="BM25" s="41" t="str">
        <f>IF(BL25=1,AL25,"")</f>
        <v/>
      </c>
    </row>
    <row r="26" spans="2:65" ht="18" customHeight="1">
      <c r="B26" s="303" t="s">
        <v>82</v>
      </c>
      <c r="C26" s="304"/>
      <c r="D26" s="304"/>
      <c r="E26" s="305"/>
      <c r="F26" s="488"/>
      <c r="G26" s="313"/>
      <c r="H26" s="313"/>
      <c r="I26" s="313"/>
      <c r="J26" s="313"/>
      <c r="K26" s="313"/>
      <c r="L26" s="313"/>
      <c r="M26" s="313"/>
      <c r="N26" s="314"/>
      <c r="O26" s="303" t="s">
        <v>49</v>
      </c>
      <c r="P26" s="304"/>
      <c r="Q26" s="304"/>
      <c r="R26" s="304"/>
      <c r="S26" s="304"/>
      <c r="T26" s="304"/>
      <c r="U26" s="305"/>
      <c r="V26" s="324">
        <f>AH26</f>
        <v>0</v>
      </c>
      <c r="W26" s="325"/>
      <c r="X26" s="325"/>
      <c r="Y26" s="326"/>
      <c r="Z26" s="31"/>
      <c r="AA26" s="32"/>
      <c r="AB26" s="32"/>
      <c r="AC26" s="33"/>
      <c r="AD26" s="31"/>
      <c r="AE26" s="32"/>
      <c r="AF26" s="32"/>
      <c r="AG26" s="33"/>
      <c r="AH26" s="324">
        <f>AH16+AH18+AH20+AH22+AH24</f>
        <v>0</v>
      </c>
      <c r="AI26" s="325"/>
      <c r="AJ26" s="325"/>
      <c r="AK26" s="326"/>
      <c r="AL26" s="51"/>
      <c r="AM26" s="52"/>
      <c r="AN26" s="324">
        <f>AN16+AN18+AN20+AN22+AN24</f>
        <v>0</v>
      </c>
      <c r="AO26" s="325"/>
      <c r="AP26" s="325"/>
      <c r="AQ26" s="325"/>
      <c r="AR26" s="325"/>
      <c r="AS26" s="30"/>
      <c r="AV26" s="41"/>
      <c r="AW26" s="41"/>
      <c r="AY26" s="201"/>
      <c r="AZ26" s="204"/>
      <c r="BA26" s="211">
        <f>BA16+BA18+BA20+BA22+BA24</f>
        <v>0</v>
      </c>
      <c r="BB26" s="203">
        <f>BB17+BB19+BB21+BB23+BB25</f>
        <v>0</v>
      </c>
      <c r="BC26" s="203">
        <f>SUMIF(BL17:BL25,0,BC17:BC25)+ROUNDDOWN(ROUNDDOWN(BL26*105/108,0)*BM26/100,0)</f>
        <v>0</v>
      </c>
      <c r="BE26" s="119">
        <v>11</v>
      </c>
      <c r="BF26" s="171">
        <v>11</v>
      </c>
      <c r="BG26" s="172">
        <f t="shared" si="1"/>
        <v>429</v>
      </c>
      <c r="BH26" s="172">
        <f t="shared" si="1"/>
        <v>445</v>
      </c>
      <c r="BI26" s="175" t="str">
        <f ca="1">IF(COUNTA(INDIRECT(ADDRESS(BG26,2)):INDIRECT(ADDRESS(BH26,2)))&gt;0,COUNTA(INDIRECT(ADDRESS(BG26,2)):INDIRECT(ADDRESS(BH26,2))),"")</f>
        <v/>
      </c>
      <c r="BJ26" s="41"/>
      <c r="BL26" s="41">
        <f>SUMIF(BL17:BL25,1,AH17:AK25)</f>
        <v>0</v>
      </c>
      <c r="BM26" s="41">
        <f>IF(COUNT(BM17:BM25)=0,0,SUM(BM17:BM25)/COUNT(BM17:BM25))</f>
        <v>0</v>
      </c>
    </row>
    <row r="27" spans="2:65" ht="18" customHeight="1" thickBot="1">
      <c r="B27" s="306"/>
      <c r="C27" s="307"/>
      <c r="D27" s="307"/>
      <c r="E27" s="308"/>
      <c r="F27" s="489"/>
      <c r="G27" s="316"/>
      <c r="H27" s="316"/>
      <c r="I27" s="316"/>
      <c r="J27" s="316"/>
      <c r="K27" s="316"/>
      <c r="L27" s="316"/>
      <c r="M27" s="316"/>
      <c r="N27" s="317"/>
      <c r="O27" s="306"/>
      <c r="P27" s="307"/>
      <c r="Q27" s="307"/>
      <c r="R27" s="307"/>
      <c r="S27" s="307"/>
      <c r="T27" s="307"/>
      <c r="U27" s="308"/>
      <c r="V27" s="327">
        <f>V17+V19+V21+V23+V25-V26</f>
        <v>0</v>
      </c>
      <c r="W27" s="440"/>
      <c r="X27" s="440"/>
      <c r="Y27" s="443"/>
      <c r="Z27" s="327">
        <f>Z17+Z19+Z21+Z23+Z25</f>
        <v>0</v>
      </c>
      <c r="AA27" s="441"/>
      <c r="AB27" s="441"/>
      <c r="AC27" s="442"/>
      <c r="AD27" s="327">
        <f>AD17+AD19+AD21+AD23+AD25</f>
        <v>0</v>
      </c>
      <c r="AE27" s="441"/>
      <c r="AF27" s="441"/>
      <c r="AG27" s="442"/>
      <c r="AH27" s="327">
        <f>AY27</f>
        <v>0</v>
      </c>
      <c r="AI27" s="328"/>
      <c r="AJ27" s="328"/>
      <c r="AK27" s="328"/>
      <c r="AL27" s="53"/>
      <c r="AM27" s="54"/>
      <c r="AN27" s="327">
        <f>BB27</f>
        <v>0</v>
      </c>
      <c r="AO27" s="440"/>
      <c r="AP27" s="440"/>
      <c r="AQ27" s="440"/>
      <c r="AR27" s="440"/>
      <c r="AS27" s="183"/>
      <c r="AV27" s="41"/>
      <c r="AW27" s="41"/>
      <c r="AY27" s="207">
        <f>AY17+AY19+AY21+AY23+AY25</f>
        <v>0</v>
      </c>
      <c r="AZ27" s="209"/>
      <c r="BA27" s="209"/>
      <c r="BB27" s="205">
        <f>BB26</f>
        <v>0</v>
      </c>
      <c r="BC27" s="212"/>
      <c r="BE27" s="120">
        <v>12</v>
      </c>
      <c r="BF27" s="171">
        <v>12</v>
      </c>
      <c r="BG27" s="172">
        <f>BG26+$BJ$14</f>
        <v>470</v>
      </c>
      <c r="BH27" s="172">
        <f>BH26+$BJ$14</f>
        <v>486</v>
      </c>
      <c r="BI27" s="175" t="str">
        <f ca="1">IF(COUNTA(INDIRECT(ADDRESS(BG27,2)):INDIRECT(ADDRESS(BH27,2)))&gt;0,COUNTA(INDIRECT(ADDRESS(BG27,2)):INDIRECT(ADDRESS(BH27,2))),"")</f>
        <v/>
      </c>
      <c r="BJ27" s="41"/>
    </row>
    <row r="28" spans="2:65" ht="18" customHeight="1">
      <c r="B28" s="309"/>
      <c r="C28" s="310"/>
      <c r="D28" s="310"/>
      <c r="E28" s="311"/>
      <c r="F28" s="319"/>
      <c r="G28" s="319"/>
      <c r="H28" s="319"/>
      <c r="I28" s="319"/>
      <c r="J28" s="319"/>
      <c r="K28" s="319"/>
      <c r="L28" s="319"/>
      <c r="M28" s="319"/>
      <c r="N28" s="320"/>
      <c r="O28" s="309"/>
      <c r="P28" s="310"/>
      <c r="Q28" s="310"/>
      <c r="R28" s="310"/>
      <c r="S28" s="310"/>
      <c r="T28" s="310"/>
      <c r="U28" s="311"/>
      <c r="V28" s="330"/>
      <c r="W28" s="331"/>
      <c r="X28" s="331"/>
      <c r="Y28" s="331"/>
      <c r="Z28" s="330"/>
      <c r="AA28" s="331"/>
      <c r="AB28" s="331"/>
      <c r="AC28" s="331"/>
      <c r="AD28" s="330"/>
      <c r="AE28" s="331"/>
      <c r="AF28" s="331"/>
      <c r="AG28" s="331"/>
      <c r="AH28" s="330">
        <f>AZ28</f>
        <v>0</v>
      </c>
      <c r="AI28" s="331"/>
      <c r="AJ28" s="331"/>
      <c r="AK28" s="332"/>
      <c r="AL28" s="55"/>
      <c r="AM28" s="56"/>
      <c r="AN28" s="330">
        <f>BC28</f>
        <v>0</v>
      </c>
      <c r="AO28" s="331"/>
      <c r="AP28" s="331"/>
      <c r="AQ28" s="331"/>
      <c r="AR28" s="331"/>
      <c r="AS28" s="29"/>
      <c r="AU28" s="91"/>
      <c r="AV28" s="41"/>
      <c r="AW28" s="41"/>
      <c r="AY28" s="208"/>
      <c r="AZ28" s="210">
        <f>IF(AZ17+AZ19+AZ21+AZ23+AZ25=AY27,0,ROUNDDOWN(AZ17+AZ19+AZ21+AZ23+AZ25,0))</f>
        <v>0</v>
      </c>
      <c r="BA28" s="206"/>
      <c r="BB28" s="206"/>
      <c r="BC28" s="210">
        <f>IF(BC26=BB27,0,BC26)</f>
        <v>0</v>
      </c>
      <c r="BF28" s="171">
        <v>13</v>
      </c>
      <c r="BG28" s="172">
        <f t="shared" si="1"/>
        <v>511</v>
      </c>
      <c r="BH28" s="172">
        <f t="shared" si="1"/>
        <v>527</v>
      </c>
      <c r="BI28" s="175" t="str">
        <f ca="1">IF(COUNTA(INDIRECT(ADDRESS(BG28,2)):INDIRECT(ADDRESS(BH28,2)))&gt;0,COUNTA(INDIRECT(ADDRESS(BG28,2)):INDIRECT(ADDRESS(BH28,2))),"")</f>
        <v/>
      </c>
      <c r="BJ28" s="41"/>
    </row>
    <row r="29" spans="2:65" ht="15.75" customHeight="1">
      <c r="D29" s="2" t="s">
        <v>22</v>
      </c>
      <c r="AD29" s="1" t="str">
        <f>IF(AND($F26="",$V26+$V27&gt;0),"事業の種類を選択してください。","")</f>
        <v/>
      </c>
      <c r="AN29" s="265">
        <f>IF(AN26=0,0,AN26+IF(AN28=0,AN27,AN28))</f>
        <v>0</v>
      </c>
      <c r="AO29" s="265"/>
      <c r="AP29" s="265"/>
      <c r="AQ29" s="265"/>
      <c r="AR29" s="265"/>
      <c r="BF29" s="171">
        <v>14</v>
      </c>
      <c r="BG29" s="172">
        <f t="shared" si="1"/>
        <v>552</v>
      </c>
      <c r="BH29" s="172">
        <f t="shared" si="1"/>
        <v>568</v>
      </c>
      <c r="BI29" s="175" t="str">
        <f ca="1">IF(COUNTA(INDIRECT(ADDRESS(BG29,2)):INDIRECT(ADDRESS(BH29,2)))&gt;0,COUNTA(INDIRECT(ADDRESS(BG29,2)):INDIRECT(ADDRESS(BH29,2))),"")</f>
        <v/>
      </c>
      <c r="BJ29" s="41"/>
    </row>
    <row r="30" spans="2:65" ht="15" customHeight="1">
      <c r="AG30" s="4"/>
      <c r="AI30" s="16" t="s">
        <v>34</v>
      </c>
      <c r="AJ30" s="444"/>
      <c r="AK30" s="444"/>
      <c r="AL30" s="444"/>
      <c r="AM30" s="445" t="s">
        <v>206</v>
      </c>
      <c r="AN30" s="445"/>
      <c r="AO30" s="410"/>
      <c r="AP30" s="410"/>
      <c r="AQ30" s="410"/>
      <c r="AR30" s="410"/>
      <c r="AS30" s="5" t="s">
        <v>35</v>
      </c>
      <c r="AV30" s="44"/>
      <c r="BF30" s="171">
        <v>15</v>
      </c>
      <c r="BG30" s="172">
        <f t="shared" si="1"/>
        <v>593</v>
      </c>
      <c r="BH30" s="172">
        <f t="shared" si="1"/>
        <v>609</v>
      </c>
      <c r="BI30" s="175" t="str">
        <f ca="1">IF(COUNTA(INDIRECT(ADDRESS(BG30,2)):INDIRECT(ADDRESS(BH30,2)))&gt;0,COUNTA(INDIRECT(ADDRESS(BG30,2)):INDIRECT(ADDRESS(BH30,2))),"")</f>
        <v/>
      </c>
      <c r="BJ30" s="41"/>
    </row>
    <row r="31" spans="2:65" ht="15" customHeight="1">
      <c r="D31" s="481"/>
      <c r="E31" s="481"/>
      <c r="F31" s="17" t="s">
        <v>0</v>
      </c>
      <c r="G31" s="481"/>
      <c r="H31" s="481"/>
      <c r="I31" s="17" t="s">
        <v>1</v>
      </c>
      <c r="J31" s="481"/>
      <c r="K31" s="481"/>
      <c r="L31" s="17" t="s">
        <v>23</v>
      </c>
      <c r="AG31" s="18"/>
      <c r="AI31" s="16" t="s">
        <v>36</v>
      </c>
      <c r="AJ31" s="410"/>
      <c r="AK31" s="410"/>
      <c r="AL31" s="5" t="s">
        <v>206</v>
      </c>
      <c r="AM31" s="410"/>
      <c r="AN31" s="410"/>
      <c r="AO31" s="5" t="s">
        <v>37</v>
      </c>
      <c r="AP31" s="410"/>
      <c r="AQ31" s="410"/>
      <c r="AR31" s="410"/>
      <c r="AS31" s="5" t="s">
        <v>38</v>
      </c>
      <c r="BF31" s="171">
        <v>16</v>
      </c>
      <c r="BG31" s="172">
        <f t="shared" si="1"/>
        <v>634</v>
      </c>
      <c r="BH31" s="172">
        <f t="shared" si="1"/>
        <v>650</v>
      </c>
      <c r="BI31" s="175" t="str">
        <f ca="1">IF(COUNTA(INDIRECT(ADDRESS(BG31,2)):INDIRECT(ADDRESS(BH31,2)))&gt;0,COUNTA(INDIRECT(ADDRESS(BG31,2)):INDIRECT(ADDRESS(BH31,2))),"")</f>
        <v/>
      </c>
      <c r="BJ31" s="41"/>
    </row>
    <row r="32" spans="2:65" ht="18" customHeight="1">
      <c r="D32" s="4"/>
      <c r="E32" s="4"/>
      <c r="F32" s="4"/>
      <c r="G32" s="4"/>
      <c r="AA32" s="479" t="s">
        <v>24</v>
      </c>
      <c r="AB32" s="479"/>
      <c r="AC32" s="480"/>
      <c r="AD32" s="480"/>
      <c r="AE32" s="480"/>
      <c r="AF32" s="480"/>
      <c r="AG32" s="480"/>
      <c r="AH32" s="480"/>
      <c r="AI32" s="480"/>
      <c r="AJ32" s="480"/>
      <c r="AK32" s="480"/>
      <c r="AL32" s="480"/>
      <c r="AM32" s="480"/>
      <c r="AN32" s="480"/>
      <c r="AO32" s="480"/>
      <c r="AP32" s="480"/>
      <c r="AQ32" s="480"/>
      <c r="AR32" s="480"/>
      <c r="AS32" s="480"/>
      <c r="BF32" s="171">
        <v>17</v>
      </c>
      <c r="BG32" s="172">
        <f t="shared" si="1"/>
        <v>675</v>
      </c>
      <c r="BH32" s="172">
        <f t="shared" si="1"/>
        <v>691</v>
      </c>
      <c r="BI32" s="175" t="str">
        <f ca="1">IF(COUNTA(INDIRECT(ADDRESS(BG32,2)):INDIRECT(ADDRESS(BH32,2)))&gt;0,COUNTA(INDIRECT(ADDRESS(BG32,2)):INDIRECT(ADDRESS(BH32,2))),"")</f>
        <v/>
      </c>
      <c r="BJ32" s="41"/>
    </row>
    <row r="33" spans="2:62" ht="15" customHeight="1">
      <c r="D33" s="4"/>
      <c r="E33" s="4"/>
      <c r="F33" s="4"/>
      <c r="G33" s="4"/>
      <c r="H33" s="6"/>
      <c r="X33" s="437" t="s">
        <v>25</v>
      </c>
      <c r="Y33" s="437"/>
      <c r="Z33" s="437"/>
      <c r="AA33" s="2"/>
      <c r="AB33" s="2"/>
      <c r="AC33" s="446"/>
      <c r="AD33" s="446"/>
      <c r="AE33" s="446"/>
      <c r="AF33" s="446"/>
      <c r="AG33" s="446"/>
      <c r="AH33" s="446"/>
      <c r="AI33" s="446"/>
      <c r="AJ33" s="446"/>
      <c r="AK33" s="446"/>
      <c r="AL33" s="446"/>
      <c r="AM33" s="446"/>
      <c r="AN33" s="446"/>
      <c r="AO33" s="446"/>
      <c r="AP33" s="446"/>
      <c r="AQ33" s="446"/>
      <c r="AR33" s="446"/>
      <c r="AS33" s="446"/>
      <c r="BF33" s="171">
        <v>18</v>
      </c>
      <c r="BG33" s="172">
        <f t="shared" si="1"/>
        <v>716</v>
      </c>
      <c r="BH33" s="172">
        <f t="shared" si="1"/>
        <v>732</v>
      </c>
      <c r="BI33" s="175" t="str">
        <f ca="1">IF(COUNTA(INDIRECT(ADDRESS(BG33,2)):INDIRECT(ADDRESS(BH33,2)))&gt;0,COUNTA(INDIRECT(ADDRESS(BG33,2)):INDIRECT(ADDRESS(BH33,2))),"")</f>
        <v/>
      </c>
      <c r="BJ33" s="41"/>
    </row>
    <row r="34" spans="2:62" ht="15" customHeight="1">
      <c r="D34" s="481"/>
      <c r="E34" s="481"/>
      <c r="F34" s="481"/>
      <c r="G34" s="481"/>
      <c r="H34" s="17" t="s">
        <v>26</v>
      </c>
      <c r="I34" s="17"/>
      <c r="J34" s="17"/>
      <c r="K34" s="17"/>
      <c r="L34" s="17"/>
      <c r="M34" s="17"/>
      <c r="N34" s="17"/>
      <c r="O34" s="17"/>
      <c r="P34" s="17"/>
      <c r="Q34" s="17"/>
      <c r="R34" s="19"/>
      <c r="S34" s="17"/>
      <c r="Y34" s="4"/>
      <c r="Z34" s="4"/>
      <c r="AA34" s="479" t="s">
        <v>27</v>
      </c>
      <c r="AB34" s="479"/>
      <c r="AC34" s="447"/>
      <c r="AD34" s="447"/>
      <c r="AE34" s="447"/>
      <c r="AF34" s="447"/>
      <c r="AG34" s="447"/>
      <c r="AH34" s="447"/>
      <c r="AI34" s="447"/>
      <c r="AJ34" s="447"/>
      <c r="AK34" s="447"/>
      <c r="AL34" s="447"/>
      <c r="AM34" s="447"/>
      <c r="AN34" s="447"/>
      <c r="AO34" s="447"/>
      <c r="AP34" s="447"/>
      <c r="AQ34" s="447"/>
      <c r="AR34" s="447"/>
      <c r="AS34" s="447"/>
      <c r="BF34" s="171">
        <v>19</v>
      </c>
      <c r="BG34" s="172">
        <f t="shared" ref="BG34:BH45" si="9">BG33+$BJ$14</f>
        <v>757</v>
      </c>
      <c r="BH34" s="172">
        <f t="shared" si="9"/>
        <v>773</v>
      </c>
      <c r="BI34" s="175" t="str">
        <f ca="1">IF(COUNTA(INDIRECT(ADDRESS(BG34,2)):INDIRECT(ADDRESS(BH34,2)))&gt;0,COUNTA(INDIRECT(ADDRESS(BG34,2)):INDIRECT(ADDRESS(BH34,2))),"")</f>
        <v/>
      </c>
      <c r="BJ34" s="41"/>
    </row>
    <row r="35" spans="2:62" ht="15" customHeight="1">
      <c r="AC35" s="2"/>
      <c r="AD35" s="6" t="s">
        <v>39</v>
      </c>
      <c r="BF35" s="171">
        <v>20</v>
      </c>
      <c r="BG35" s="172">
        <f t="shared" si="9"/>
        <v>798</v>
      </c>
      <c r="BH35" s="172">
        <f t="shared" si="9"/>
        <v>814</v>
      </c>
      <c r="BI35" s="175" t="str">
        <f ca="1">IF(COUNTA(INDIRECT(ADDRESS(BG35,2)):INDIRECT(ADDRESS(BH35,2)))&gt;0,COUNTA(INDIRECT(ADDRESS(BG35,2)):INDIRECT(ADDRESS(BH35,2))),"")</f>
        <v/>
      </c>
      <c r="BJ35" s="41"/>
    </row>
    <row r="36" spans="2:62" ht="15.95" customHeight="1">
      <c r="D36" s="20" t="s">
        <v>28</v>
      </c>
      <c r="E36" s="20"/>
      <c r="F36" s="2"/>
      <c r="G36" s="2"/>
      <c r="H36" s="2"/>
      <c r="I36" s="2"/>
      <c r="J36" s="2"/>
      <c r="K36" s="2"/>
      <c r="L36" s="2"/>
      <c r="M36" s="2"/>
      <c r="N36" s="2"/>
      <c r="O36" s="2"/>
      <c r="P36" s="2"/>
      <c r="Q36" s="2"/>
      <c r="R36" s="2"/>
      <c r="S36" s="2"/>
      <c r="T36" s="2"/>
      <c r="U36" s="2"/>
      <c r="V36" s="2"/>
      <c r="W36" s="2"/>
      <c r="X36" s="2"/>
      <c r="AA36" s="473" t="s">
        <v>29</v>
      </c>
      <c r="AB36" s="474"/>
      <c r="AC36" s="482" t="s">
        <v>42</v>
      </c>
      <c r="AD36" s="483"/>
      <c r="AE36" s="483"/>
      <c r="AF36" s="483"/>
      <c r="AG36" s="483"/>
      <c r="AH36" s="484"/>
      <c r="AI36" s="21"/>
      <c r="AJ36" s="438" t="s">
        <v>40</v>
      </c>
      <c r="AK36" s="438"/>
      <c r="AL36" s="438"/>
      <c r="AM36" s="438"/>
      <c r="AN36" s="438"/>
      <c r="AO36" s="24"/>
      <c r="AP36" s="431" t="s">
        <v>43</v>
      </c>
      <c r="AQ36" s="432"/>
      <c r="AR36" s="432"/>
      <c r="AS36" s="433"/>
      <c r="BF36" s="171">
        <v>21</v>
      </c>
      <c r="BG36" s="172">
        <f t="shared" si="9"/>
        <v>839</v>
      </c>
      <c r="BH36" s="172">
        <f t="shared" si="9"/>
        <v>855</v>
      </c>
      <c r="BI36" s="175" t="str">
        <f ca="1">IF(COUNTA(INDIRECT(ADDRESS(BG36,2)):INDIRECT(ADDRESS(BH36,2)))&gt;0,COUNTA(INDIRECT(ADDRESS(BG36,2)):INDIRECT(ADDRESS(BH36,2))),"")</f>
        <v/>
      </c>
      <c r="BJ36" s="41"/>
    </row>
    <row r="37" spans="2:62" ht="15.95" customHeight="1">
      <c r="D37" s="220" t="s">
        <v>264</v>
      </c>
      <c r="E37" s="20"/>
      <c r="F37" s="2"/>
      <c r="G37" s="2"/>
      <c r="H37" s="2"/>
      <c r="I37" s="2"/>
      <c r="J37" s="2"/>
      <c r="K37" s="2"/>
      <c r="L37" s="2"/>
      <c r="M37" s="2"/>
      <c r="N37" s="2"/>
      <c r="O37" s="2"/>
      <c r="P37" s="2"/>
      <c r="Q37" s="2"/>
      <c r="R37" s="2"/>
      <c r="S37" s="2"/>
      <c r="T37" s="2"/>
      <c r="U37" s="2"/>
      <c r="V37" s="2"/>
      <c r="W37" s="2"/>
      <c r="X37" s="2"/>
      <c r="AA37" s="475"/>
      <c r="AB37" s="476"/>
      <c r="AC37" s="485"/>
      <c r="AD37" s="486"/>
      <c r="AE37" s="486"/>
      <c r="AF37" s="486"/>
      <c r="AG37" s="486"/>
      <c r="AH37" s="487"/>
      <c r="AI37" s="6"/>
      <c r="AJ37" s="439"/>
      <c r="AK37" s="439"/>
      <c r="AL37" s="439"/>
      <c r="AM37" s="439"/>
      <c r="AN37" s="439"/>
      <c r="AO37" s="23"/>
      <c r="AP37" s="434"/>
      <c r="AQ37" s="435"/>
      <c r="AR37" s="435"/>
      <c r="AS37" s="436"/>
      <c r="BF37" s="171">
        <v>22</v>
      </c>
      <c r="BG37" s="172">
        <f t="shared" si="9"/>
        <v>880</v>
      </c>
      <c r="BH37" s="172">
        <f t="shared" si="9"/>
        <v>896</v>
      </c>
      <c r="BI37" s="175" t="str">
        <f ca="1">IF(COUNTA(INDIRECT(ADDRESS(BG37,2)):INDIRECT(ADDRESS(BH37,2)))&gt;0,COUNTA(INDIRECT(ADDRESS(BG37,2)):INDIRECT(ADDRESS(BH37,2))),"")</f>
        <v/>
      </c>
      <c r="BJ37" s="41"/>
    </row>
    <row r="38" spans="2:62" ht="15.95" customHeight="1">
      <c r="D38" s="20" t="s">
        <v>41</v>
      </c>
      <c r="E38" s="20"/>
      <c r="F38" s="2"/>
      <c r="G38" s="2"/>
      <c r="H38" s="2"/>
      <c r="I38" s="2"/>
      <c r="J38" s="2"/>
      <c r="K38" s="2"/>
      <c r="L38" s="2"/>
      <c r="M38" s="2"/>
      <c r="N38" s="2"/>
      <c r="O38" s="2"/>
      <c r="P38" s="2"/>
      <c r="Q38" s="2"/>
      <c r="R38" s="2"/>
      <c r="S38" s="2"/>
      <c r="T38" s="2"/>
      <c r="U38" s="2"/>
      <c r="V38" s="2"/>
      <c r="W38" s="2"/>
      <c r="X38" s="2"/>
      <c r="AA38" s="475"/>
      <c r="AB38" s="476"/>
      <c r="AC38" s="467"/>
      <c r="AD38" s="468"/>
      <c r="AE38" s="468"/>
      <c r="AF38" s="468"/>
      <c r="AG38" s="468"/>
      <c r="AH38" s="469"/>
      <c r="AI38" s="412"/>
      <c r="AJ38" s="413"/>
      <c r="AK38" s="413"/>
      <c r="AL38" s="413"/>
      <c r="AM38" s="413"/>
      <c r="AN38" s="413"/>
      <c r="AO38" s="414"/>
      <c r="AP38" s="425"/>
      <c r="AQ38" s="426"/>
      <c r="AR38" s="426"/>
      <c r="AS38" s="427"/>
      <c r="BF38" s="171">
        <v>23</v>
      </c>
      <c r="BG38" s="172">
        <f t="shared" si="9"/>
        <v>921</v>
      </c>
      <c r="BH38" s="172">
        <f t="shared" si="9"/>
        <v>937</v>
      </c>
      <c r="BI38" s="175" t="str">
        <f ca="1">IF(COUNTA(INDIRECT(ADDRESS(BG38,2)):INDIRECT(ADDRESS(BH38,2)))&gt;0,COUNTA(INDIRECT(ADDRESS(BG38,2)):INDIRECT(ADDRESS(BH38,2))),"")</f>
        <v/>
      </c>
      <c r="BJ38" s="41"/>
    </row>
    <row r="39" spans="2:62" ht="15.95" customHeight="1">
      <c r="D39" s="22"/>
      <c r="E39" s="20"/>
      <c r="F39" s="2"/>
      <c r="G39" s="2"/>
      <c r="H39" s="2"/>
      <c r="I39" s="2"/>
      <c r="J39" s="2"/>
      <c r="K39" s="2"/>
      <c r="L39" s="2"/>
      <c r="M39" s="2"/>
      <c r="N39" s="2"/>
      <c r="O39" s="2"/>
      <c r="P39" s="2"/>
      <c r="Q39" s="2"/>
      <c r="R39" s="2"/>
      <c r="S39" s="2"/>
      <c r="T39" s="2"/>
      <c r="U39" s="2"/>
      <c r="V39" s="2"/>
      <c r="W39" s="2"/>
      <c r="X39" s="2"/>
      <c r="AA39" s="477"/>
      <c r="AB39" s="478"/>
      <c r="AC39" s="470"/>
      <c r="AD39" s="471"/>
      <c r="AE39" s="471"/>
      <c r="AF39" s="471"/>
      <c r="AG39" s="471"/>
      <c r="AH39" s="472"/>
      <c r="AI39" s="415"/>
      <c r="AJ39" s="416"/>
      <c r="AK39" s="416"/>
      <c r="AL39" s="416"/>
      <c r="AM39" s="416"/>
      <c r="AN39" s="416"/>
      <c r="AO39" s="417"/>
      <c r="AP39" s="428"/>
      <c r="AQ39" s="429"/>
      <c r="AR39" s="429"/>
      <c r="AS39" s="430"/>
      <c r="BF39" s="171">
        <v>24</v>
      </c>
      <c r="BG39" s="172">
        <f t="shared" si="9"/>
        <v>962</v>
      </c>
      <c r="BH39" s="172">
        <f t="shared" si="9"/>
        <v>978</v>
      </c>
      <c r="BI39" s="175" t="str">
        <f ca="1">IF(COUNTA(INDIRECT(ADDRESS(BG39,2)):INDIRECT(ADDRESS(BH39,2)))&gt;0,COUNTA(INDIRECT(ADDRESS(BG39,2)):INDIRECT(ADDRESS(BH39,2))),"")</f>
        <v/>
      </c>
      <c r="BJ39" s="41"/>
    </row>
    <row r="40" spans="2:62"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c r="BF40" s="171">
        <v>25</v>
      </c>
      <c r="BG40" s="172">
        <f t="shared" si="9"/>
        <v>1003</v>
      </c>
      <c r="BH40" s="172">
        <f t="shared" si="9"/>
        <v>1019</v>
      </c>
      <c r="BI40" s="175" t="str">
        <f ca="1">IF(COUNTA(INDIRECT(ADDRESS(BG40,2)):INDIRECT(ADDRESS(BH40,2)))&gt;0,COUNTA(INDIRECT(ADDRESS(BG40,2)):INDIRECT(ADDRESS(BH40,2))),"")</f>
        <v/>
      </c>
      <c r="BJ40" s="41"/>
    </row>
    <row r="41" spans="2:62" ht="9" customHeight="1">
      <c r="AQ41" s="79"/>
      <c r="AR41" s="79"/>
      <c r="AS41" s="79"/>
      <c r="BF41" s="171">
        <v>26</v>
      </c>
      <c r="BG41" s="172">
        <f t="shared" si="9"/>
        <v>1044</v>
      </c>
      <c r="BH41" s="172">
        <f t="shared" si="9"/>
        <v>1060</v>
      </c>
      <c r="BI41" s="175" t="str">
        <f ca="1">IF(COUNTA(INDIRECT(ADDRESS(BG41,2)):INDIRECT(ADDRESS(BH41,2)))&gt;0,COUNTA(INDIRECT(ADDRESS(BG41,2)):INDIRECT(ADDRESS(BH41,2))),"")</f>
        <v/>
      </c>
      <c r="BJ41" s="41"/>
    </row>
    <row r="42" spans="2:62" ht="7.5" customHeight="1">
      <c r="X42" s="6"/>
      <c r="Y42" s="6"/>
      <c r="BF42" s="171">
        <v>27</v>
      </c>
      <c r="BG42" s="172">
        <f t="shared" si="9"/>
        <v>1085</v>
      </c>
      <c r="BH42" s="172">
        <f t="shared" si="9"/>
        <v>1101</v>
      </c>
      <c r="BI42" s="175" t="str">
        <f ca="1">IF(COUNTA(INDIRECT(ADDRESS(BG42,2)):INDIRECT(ADDRESS(BH42,2)))&gt;0,COUNTA(INDIRECT(ADDRESS(BG42,2)):INDIRECT(ADDRESS(BH42,2))),"")</f>
        <v/>
      </c>
      <c r="BJ42" s="41"/>
    </row>
    <row r="43" spans="2:62" ht="10.5" customHeight="1">
      <c r="X43" s="6"/>
      <c r="Y43" s="6"/>
      <c r="BF43" s="171">
        <v>28</v>
      </c>
      <c r="BG43" s="172">
        <f t="shared" si="9"/>
        <v>1126</v>
      </c>
      <c r="BH43" s="172">
        <f t="shared" si="9"/>
        <v>1142</v>
      </c>
      <c r="BI43" s="175" t="str">
        <f ca="1">IF(COUNTA(INDIRECT(ADDRESS(BG43,2)):INDIRECT(ADDRESS(BH43,2)))&gt;0,COUNTA(INDIRECT(ADDRESS(BG43,2)):INDIRECT(ADDRESS(BH43,2))),"")</f>
        <v/>
      </c>
      <c r="BJ43" s="41"/>
    </row>
    <row r="44" spans="2:62" ht="5.25" customHeight="1">
      <c r="X44" s="6"/>
      <c r="Y44" s="6"/>
      <c r="BF44" s="171">
        <v>29</v>
      </c>
      <c r="BG44" s="172">
        <f t="shared" si="9"/>
        <v>1167</v>
      </c>
      <c r="BH44" s="172">
        <f t="shared" si="9"/>
        <v>1183</v>
      </c>
      <c r="BI44" s="175" t="str">
        <f ca="1">IF(COUNTA(INDIRECT(ADDRESS(BG44,2)):INDIRECT(ADDRESS(BH44,2)))&gt;0,COUNTA(INDIRECT(ADDRESS(BG44,2)):INDIRECT(ADDRESS(BH44,2))),"")</f>
        <v/>
      </c>
      <c r="BJ44" s="41"/>
    </row>
    <row r="45" spans="2:62" ht="5.25" customHeight="1" thickBot="1">
      <c r="X45" s="6"/>
      <c r="Y45" s="6"/>
      <c r="BF45" s="176">
        <v>30</v>
      </c>
      <c r="BG45" s="177">
        <f t="shared" si="9"/>
        <v>1208</v>
      </c>
      <c r="BH45" s="177">
        <f t="shared" si="9"/>
        <v>1224</v>
      </c>
      <c r="BI45" s="178" t="str">
        <f ca="1">IF(COUNTA(INDIRECT(ADDRESS(BG45,2)):INDIRECT(ADDRESS(BH45,2)))&gt;0,COUNTA(INDIRECT(ADDRESS(BG45,2)):INDIRECT(ADDRESS(BH45,2))),"")</f>
        <v/>
      </c>
      <c r="BJ45" s="41"/>
    </row>
    <row r="46" spans="2:62" ht="5.25" customHeight="1">
      <c r="X46" s="6"/>
      <c r="Y46" s="6"/>
      <c r="BJ46" s="41"/>
    </row>
    <row r="47" spans="2:62" ht="5.25" customHeight="1">
      <c r="X47" s="6"/>
      <c r="Y47" s="6"/>
    </row>
    <row r="48" spans="2:62" ht="17.25" customHeight="1">
      <c r="B48" s="2" t="s">
        <v>50</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266" t="s">
        <v>263</v>
      </c>
      <c r="AN49" s="267"/>
      <c r="AO49" s="267"/>
      <c r="AP49" s="268"/>
      <c r="AZ49" s="1"/>
    </row>
    <row r="50" spans="2:65" ht="12.75" customHeight="1">
      <c r="M50" s="47"/>
      <c r="N50" s="47"/>
      <c r="O50" s="47"/>
      <c r="P50" s="47"/>
      <c r="Q50" s="47"/>
      <c r="R50" s="47"/>
      <c r="S50" s="47"/>
      <c r="T50" s="48"/>
      <c r="U50" s="48"/>
      <c r="V50" s="48"/>
      <c r="W50" s="48"/>
      <c r="X50" s="48"/>
      <c r="Y50" s="48"/>
      <c r="Z50" s="48"/>
      <c r="AA50" s="47"/>
      <c r="AB50" s="47"/>
      <c r="AC50" s="47"/>
      <c r="AL50" s="46"/>
      <c r="AM50" s="269"/>
      <c r="AN50" s="270"/>
      <c r="AO50" s="270"/>
      <c r="AP50" s="271"/>
    </row>
    <row r="51" spans="2:65" ht="12.75" customHeight="1">
      <c r="M51" s="47"/>
      <c r="N51" s="47"/>
      <c r="O51" s="47"/>
      <c r="P51" s="47"/>
      <c r="Q51" s="47"/>
      <c r="R51" s="47"/>
      <c r="S51" s="47"/>
      <c r="T51" s="47"/>
      <c r="U51" s="47"/>
      <c r="V51" s="47"/>
      <c r="W51" s="47"/>
      <c r="X51" s="47"/>
      <c r="Y51" s="47"/>
      <c r="Z51" s="47"/>
      <c r="AA51" s="47"/>
      <c r="AB51" s="47"/>
      <c r="AC51" s="47"/>
      <c r="AL51" s="46"/>
      <c r="AM51" s="219"/>
      <c r="AN51" s="219"/>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272" t="s">
        <v>2</v>
      </c>
      <c r="C53" s="273"/>
      <c r="D53" s="273"/>
      <c r="E53" s="273"/>
      <c r="F53" s="273"/>
      <c r="G53" s="273"/>
      <c r="H53" s="273"/>
      <c r="I53" s="273"/>
      <c r="J53" s="275" t="s">
        <v>10</v>
      </c>
      <c r="K53" s="275"/>
      <c r="L53" s="3" t="s">
        <v>3</v>
      </c>
      <c r="M53" s="275" t="s">
        <v>11</v>
      </c>
      <c r="N53" s="275"/>
      <c r="O53" s="276" t="s">
        <v>12</v>
      </c>
      <c r="P53" s="275"/>
      <c r="Q53" s="275"/>
      <c r="R53" s="275"/>
      <c r="S53" s="275"/>
      <c r="T53" s="275"/>
      <c r="U53" s="275" t="s">
        <v>13</v>
      </c>
      <c r="V53" s="275"/>
      <c r="W53" s="275"/>
      <c r="AD53" s="5"/>
      <c r="AE53" s="5"/>
      <c r="AF53" s="5"/>
      <c r="AG53" s="5"/>
      <c r="AH53" s="5"/>
      <c r="AI53" s="5"/>
      <c r="AJ53" s="5"/>
      <c r="AL53" s="277">
        <f ca="1">$AL$9</f>
        <v>30</v>
      </c>
      <c r="AM53" s="278"/>
      <c r="AN53" s="283" t="s">
        <v>4</v>
      </c>
      <c r="AO53" s="283"/>
      <c r="AP53" s="278">
        <v>2</v>
      </c>
      <c r="AQ53" s="278"/>
      <c r="AR53" s="283" t="s">
        <v>5</v>
      </c>
      <c r="AS53" s="286"/>
    </row>
    <row r="54" spans="2:65" ht="13.5" customHeight="1">
      <c r="B54" s="273"/>
      <c r="C54" s="273"/>
      <c r="D54" s="273"/>
      <c r="E54" s="273"/>
      <c r="F54" s="273"/>
      <c r="G54" s="273"/>
      <c r="H54" s="273"/>
      <c r="I54" s="273"/>
      <c r="J54" s="289">
        <f>$J$10</f>
        <v>0</v>
      </c>
      <c r="K54" s="291">
        <f>$K$10</f>
        <v>0</v>
      </c>
      <c r="L54" s="294">
        <f>$L$10</f>
        <v>0</v>
      </c>
      <c r="M54" s="297">
        <f>$M$10</f>
        <v>0</v>
      </c>
      <c r="N54" s="291">
        <f>$N$10</f>
        <v>0</v>
      </c>
      <c r="O54" s="297">
        <f>$O$10</f>
        <v>0</v>
      </c>
      <c r="P54" s="300">
        <f>$P$10</f>
        <v>0</v>
      </c>
      <c r="Q54" s="300">
        <f>$Q$10</f>
        <v>0</v>
      </c>
      <c r="R54" s="300">
        <f>$R$10</f>
        <v>0</v>
      </c>
      <c r="S54" s="300">
        <f>$S$10</f>
        <v>0</v>
      </c>
      <c r="T54" s="291">
        <f>$T$10</f>
        <v>0</v>
      </c>
      <c r="U54" s="297">
        <f>$U$10</f>
        <v>0</v>
      </c>
      <c r="V54" s="300">
        <f>$V$10</f>
        <v>0</v>
      </c>
      <c r="W54" s="291">
        <f>$W$10</f>
        <v>0</v>
      </c>
      <c r="AD54" s="5"/>
      <c r="AE54" s="5"/>
      <c r="AF54" s="5"/>
      <c r="AG54" s="5"/>
      <c r="AH54" s="5"/>
      <c r="AI54" s="5"/>
      <c r="AJ54" s="5"/>
      <c r="AL54" s="279"/>
      <c r="AM54" s="280"/>
      <c r="AN54" s="284"/>
      <c r="AO54" s="284"/>
      <c r="AP54" s="280"/>
      <c r="AQ54" s="280"/>
      <c r="AR54" s="284"/>
      <c r="AS54" s="287"/>
    </row>
    <row r="55" spans="2:65" ht="9" customHeight="1">
      <c r="B55" s="273"/>
      <c r="C55" s="273"/>
      <c r="D55" s="273"/>
      <c r="E55" s="273"/>
      <c r="F55" s="273"/>
      <c r="G55" s="273"/>
      <c r="H55" s="273"/>
      <c r="I55" s="273"/>
      <c r="J55" s="290"/>
      <c r="K55" s="292"/>
      <c r="L55" s="295"/>
      <c r="M55" s="298"/>
      <c r="N55" s="292"/>
      <c r="O55" s="298"/>
      <c r="P55" s="301"/>
      <c r="Q55" s="301"/>
      <c r="R55" s="301"/>
      <c r="S55" s="301"/>
      <c r="T55" s="292"/>
      <c r="U55" s="298"/>
      <c r="V55" s="301"/>
      <c r="W55" s="292"/>
      <c r="AD55" s="5"/>
      <c r="AE55" s="5"/>
      <c r="AF55" s="5"/>
      <c r="AG55" s="5"/>
      <c r="AH55" s="5"/>
      <c r="AI55" s="5"/>
      <c r="AJ55" s="5"/>
      <c r="AL55" s="281"/>
      <c r="AM55" s="282"/>
      <c r="AN55" s="285"/>
      <c r="AO55" s="285"/>
      <c r="AP55" s="282"/>
      <c r="AQ55" s="282"/>
      <c r="AR55" s="285"/>
      <c r="AS55" s="288"/>
    </row>
    <row r="56" spans="2:65" ht="6" customHeight="1">
      <c r="B56" s="274"/>
      <c r="C56" s="274"/>
      <c r="D56" s="274"/>
      <c r="E56" s="274"/>
      <c r="F56" s="274"/>
      <c r="G56" s="274"/>
      <c r="H56" s="274"/>
      <c r="I56" s="274"/>
      <c r="J56" s="290"/>
      <c r="K56" s="293"/>
      <c r="L56" s="296"/>
      <c r="M56" s="299"/>
      <c r="N56" s="293"/>
      <c r="O56" s="299"/>
      <c r="P56" s="302"/>
      <c r="Q56" s="302"/>
      <c r="R56" s="302"/>
      <c r="S56" s="302"/>
      <c r="T56" s="293"/>
      <c r="U56" s="299"/>
      <c r="V56" s="302"/>
      <c r="W56" s="293"/>
    </row>
    <row r="57" spans="2:65" ht="15" customHeight="1">
      <c r="B57" s="361" t="s">
        <v>51</v>
      </c>
      <c r="C57" s="362"/>
      <c r="D57" s="362"/>
      <c r="E57" s="362"/>
      <c r="F57" s="362"/>
      <c r="G57" s="362"/>
      <c r="H57" s="362"/>
      <c r="I57" s="363"/>
      <c r="J57" s="361" t="s">
        <v>6</v>
      </c>
      <c r="K57" s="362"/>
      <c r="L57" s="362"/>
      <c r="M57" s="362"/>
      <c r="N57" s="370"/>
      <c r="O57" s="373" t="s">
        <v>52</v>
      </c>
      <c r="P57" s="362"/>
      <c r="Q57" s="362"/>
      <c r="R57" s="362"/>
      <c r="S57" s="362"/>
      <c r="T57" s="362"/>
      <c r="U57" s="363"/>
      <c r="V57" s="12" t="s">
        <v>53</v>
      </c>
      <c r="W57" s="25"/>
      <c r="X57" s="25"/>
      <c r="Y57" s="376" t="s">
        <v>54</v>
      </c>
      <c r="Z57" s="376"/>
      <c r="AA57" s="376"/>
      <c r="AB57" s="376"/>
      <c r="AC57" s="376"/>
      <c r="AD57" s="376"/>
      <c r="AE57" s="376"/>
      <c r="AF57" s="376"/>
      <c r="AG57" s="376"/>
      <c r="AH57" s="376"/>
      <c r="AI57" s="25"/>
      <c r="AJ57" s="25"/>
      <c r="AK57" s="26"/>
      <c r="AL57" s="377" t="s">
        <v>213</v>
      </c>
      <c r="AM57" s="377"/>
      <c r="AN57" s="378" t="s">
        <v>33</v>
      </c>
      <c r="AO57" s="378"/>
      <c r="AP57" s="378"/>
      <c r="AQ57" s="378"/>
      <c r="AR57" s="378"/>
      <c r="AS57" s="379"/>
    </row>
    <row r="58" spans="2:65" ht="13.5" customHeight="1">
      <c r="B58" s="364"/>
      <c r="C58" s="365"/>
      <c r="D58" s="365"/>
      <c r="E58" s="365"/>
      <c r="F58" s="365"/>
      <c r="G58" s="365"/>
      <c r="H58" s="365"/>
      <c r="I58" s="366"/>
      <c r="J58" s="364"/>
      <c r="K58" s="365"/>
      <c r="L58" s="365"/>
      <c r="M58" s="365"/>
      <c r="N58" s="371"/>
      <c r="O58" s="374"/>
      <c r="P58" s="365"/>
      <c r="Q58" s="365"/>
      <c r="R58" s="365"/>
      <c r="S58" s="365"/>
      <c r="T58" s="365"/>
      <c r="U58" s="366"/>
      <c r="V58" s="380" t="s">
        <v>7</v>
      </c>
      <c r="W58" s="381"/>
      <c r="X58" s="381"/>
      <c r="Y58" s="382"/>
      <c r="Z58" s="386" t="s">
        <v>16</v>
      </c>
      <c r="AA58" s="387"/>
      <c r="AB58" s="387"/>
      <c r="AC58" s="388"/>
      <c r="AD58" s="392" t="s">
        <v>17</v>
      </c>
      <c r="AE58" s="393"/>
      <c r="AF58" s="393"/>
      <c r="AG58" s="394"/>
      <c r="AH58" s="398" t="s">
        <v>83</v>
      </c>
      <c r="AI58" s="399"/>
      <c r="AJ58" s="399"/>
      <c r="AK58" s="400"/>
      <c r="AL58" s="404" t="s">
        <v>214</v>
      </c>
      <c r="AM58" s="404"/>
      <c r="AN58" s="406" t="s">
        <v>19</v>
      </c>
      <c r="AO58" s="407"/>
      <c r="AP58" s="407"/>
      <c r="AQ58" s="407"/>
      <c r="AR58" s="408"/>
      <c r="AS58" s="409"/>
      <c r="AY58" s="195" t="s">
        <v>240</v>
      </c>
      <c r="AZ58" s="195" t="s">
        <v>240</v>
      </c>
      <c r="BA58" s="195" t="s">
        <v>238</v>
      </c>
      <c r="BB58" s="357" t="s">
        <v>239</v>
      </c>
      <c r="BC58" s="358"/>
    </row>
    <row r="59" spans="2:65" ht="13.5" customHeight="1">
      <c r="B59" s="367"/>
      <c r="C59" s="368"/>
      <c r="D59" s="368"/>
      <c r="E59" s="368"/>
      <c r="F59" s="368"/>
      <c r="G59" s="368"/>
      <c r="H59" s="368"/>
      <c r="I59" s="369"/>
      <c r="J59" s="367"/>
      <c r="K59" s="368"/>
      <c r="L59" s="368"/>
      <c r="M59" s="368"/>
      <c r="N59" s="372"/>
      <c r="O59" s="375"/>
      <c r="P59" s="368"/>
      <c r="Q59" s="368"/>
      <c r="R59" s="368"/>
      <c r="S59" s="368"/>
      <c r="T59" s="368"/>
      <c r="U59" s="369"/>
      <c r="V59" s="383"/>
      <c r="W59" s="384"/>
      <c r="X59" s="384"/>
      <c r="Y59" s="385"/>
      <c r="Z59" s="389"/>
      <c r="AA59" s="390"/>
      <c r="AB59" s="390"/>
      <c r="AC59" s="391"/>
      <c r="AD59" s="395"/>
      <c r="AE59" s="396"/>
      <c r="AF59" s="396"/>
      <c r="AG59" s="397"/>
      <c r="AH59" s="401"/>
      <c r="AI59" s="402"/>
      <c r="AJ59" s="402"/>
      <c r="AK59" s="403"/>
      <c r="AL59" s="405"/>
      <c r="AM59" s="405"/>
      <c r="AN59" s="359"/>
      <c r="AO59" s="359"/>
      <c r="AP59" s="359"/>
      <c r="AQ59" s="359"/>
      <c r="AR59" s="359"/>
      <c r="AS59" s="360"/>
      <c r="AY59" s="196"/>
      <c r="AZ59" s="197" t="s">
        <v>234</v>
      </c>
      <c r="BA59" s="197" t="s">
        <v>237</v>
      </c>
      <c r="BB59" s="198" t="s">
        <v>235</v>
      </c>
      <c r="BC59" s="197" t="s">
        <v>234</v>
      </c>
      <c r="BL59" s="41" t="s">
        <v>248</v>
      </c>
      <c r="BM59" s="41" t="s">
        <v>148</v>
      </c>
    </row>
    <row r="60" spans="2:65" ht="18" customHeight="1">
      <c r="B60" s="333"/>
      <c r="C60" s="334"/>
      <c r="D60" s="334"/>
      <c r="E60" s="334"/>
      <c r="F60" s="334"/>
      <c r="G60" s="334"/>
      <c r="H60" s="334"/>
      <c r="I60" s="335"/>
      <c r="J60" s="333"/>
      <c r="K60" s="334"/>
      <c r="L60" s="334"/>
      <c r="M60" s="334"/>
      <c r="N60" s="339"/>
      <c r="O60" s="87"/>
      <c r="P60" s="15" t="s">
        <v>45</v>
      </c>
      <c r="Q60" s="42"/>
      <c r="R60" s="15" t="s">
        <v>46</v>
      </c>
      <c r="S60" s="86"/>
      <c r="T60" s="341" t="s">
        <v>20</v>
      </c>
      <c r="U60" s="342"/>
      <c r="V60" s="343"/>
      <c r="W60" s="344"/>
      <c r="X60" s="344"/>
      <c r="Y60" s="57" t="s">
        <v>8</v>
      </c>
      <c r="Z60" s="81"/>
      <c r="AA60" s="82"/>
      <c r="AB60" s="82"/>
      <c r="AC60" s="83" t="s">
        <v>8</v>
      </c>
      <c r="AD60" s="81"/>
      <c r="AE60" s="82"/>
      <c r="AF60" s="82"/>
      <c r="AG60" s="84" t="s">
        <v>8</v>
      </c>
      <c r="AH60" s="324">
        <f>IF(V60="賃金で算定",V61+Z61-AD61,0)</f>
        <v>0</v>
      </c>
      <c r="AI60" s="325"/>
      <c r="AJ60" s="325"/>
      <c r="AK60" s="326"/>
      <c r="AL60" s="49"/>
      <c r="AM60" s="50"/>
      <c r="AN60" s="345"/>
      <c r="AO60" s="346"/>
      <c r="AP60" s="346"/>
      <c r="AQ60" s="346"/>
      <c r="AR60" s="346"/>
      <c r="AS60" s="84"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01"/>
      <c r="AZ60" s="199"/>
      <c r="BA60" s="203">
        <f>AN60</f>
        <v>0</v>
      </c>
      <c r="BB60" s="199"/>
      <c r="BC60" s="199"/>
    </row>
    <row r="61" spans="2:65" ht="18" customHeight="1">
      <c r="B61" s="336"/>
      <c r="C61" s="337"/>
      <c r="D61" s="337"/>
      <c r="E61" s="337"/>
      <c r="F61" s="337"/>
      <c r="G61" s="337"/>
      <c r="H61" s="337"/>
      <c r="I61" s="338"/>
      <c r="J61" s="336"/>
      <c r="K61" s="337"/>
      <c r="L61" s="337"/>
      <c r="M61" s="337"/>
      <c r="N61" s="340"/>
      <c r="O61" s="88"/>
      <c r="P61" s="5" t="s">
        <v>45</v>
      </c>
      <c r="Q61" s="43"/>
      <c r="R61" s="5" t="s">
        <v>46</v>
      </c>
      <c r="S61" s="89"/>
      <c r="T61" s="347" t="s">
        <v>21</v>
      </c>
      <c r="U61" s="348"/>
      <c r="V61" s="349"/>
      <c r="W61" s="350"/>
      <c r="X61" s="350"/>
      <c r="Y61" s="351"/>
      <c r="Z61" s="352"/>
      <c r="AA61" s="353"/>
      <c r="AB61" s="353"/>
      <c r="AC61" s="353"/>
      <c r="AD61" s="352"/>
      <c r="AE61" s="353"/>
      <c r="AF61" s="353"/>
      <c r="AG61" s="354"/>
      <c r="AH61" s="328">
        <f>IF(V60="賃金で算定",0,V61+Z61-AD61)</f>
        <v>0</v>
      </c>
      <c r="AI61" s="328"/>
      <c r="AJ61" s="328"/>
      <c r="AK61" s="329"/>
      <c r="AL61" s="355">
        <f>IF(V60="賃金で算定","賃金で算定",IF(OR(V61=0,$F78="",AV60=""),0,IF(AW60="昔",VLOOKUP($F78,労務比率,AX60,FALSE),IF(AW60="上",VLOOKUP($F78,労務比率,AX60,FALSE),IF(AW60="中",VLOOKUP($F78,労務比率,AX60,FALSE),VLOOKUP($F78,労務比率,AX60,FALSE))))))</f>
        <v>0</v>
      </c>
      <c r="AM61" s="356"/>
      <c r="AN61" s="330">
        <f>IF(V60="賃金で算定",0,INT(AH61*AL61/100))</f>
        <v>0</v>
      </c>
      <c r="AO61" s="331"/>
      <c r="AP61" s="331"/>
      <c r="AQ61" s="331"/>
      <c r="AR61" s="331"/>
      <c r="AS61" s="29"/>
      <c r="AV61" s="44"/>
      <c r="AW61" s="45"/>
      <c r="AY61" s="202">
        <f>AH61</f>
        <v>0</v>
      </c>
      <c r="AZ61" s="200">
        <f>IF(AV60&lt;=設定シート!C$85,AH61,IF(AND(AV60&gt;=設定シート!E$85,AV60&lt;=設定シート!G$85),AH61*105/108,AH61))</f>
        <v>0</v>
      </c>
      <c r="BA61" s="197"/>
      <c r="BB61" s="200">
        <f>IF($AL61="賃金で算定",0,INT(AY61*$AL61/100))</f>
        <v>0</v>
      </c>
      <c r="BC61" s="200">
        <f>IF(AY61=AZ61,BB61,AZ61*$AL61/100)</f>
        <v>0</v>
      </c>
      <c r="BL61" s="41">
        <f>IF(AY61=AZ61,0,1)</f>
        <v>0</v>
      </c>
      <c r="BM61" s="41" t="str">
        <f>IF(BL61=1,AL61,"")</f>
        <v/>
      </c>
    </row>
    <row r="62" spans="2:65" ht="18" customHeight="1">
      <c r="B62" s="333"/>
      <c r="C62" s="334"/>
      <c r="D62" s="334"/>
      <c r="E62" s="334"/>
      <c r="F62" s="334"/>
      <c r="G62" s="334"/>
      <c r="H62" s="334"/>
      <c r="I62" s="335"/>
      <c r="J62" s="333"/>
      <c r="K62" s="334"/>
      <c r="L62" s="334"/>
      <c r="M62" s="334"/>
      <c r="N62" s="339"/>
      <c r="O62" s="87"/>
      <c r="P62" s="15" t="s">
        <v>45</v>
      </c>
      <c r="Q62" s="42"/>
      <c r="R62" s="15" t="s">
        <v>46</v>
      </c>
      <c r="S62" s="86"/>
      <c r="T62" s="341" t="s">
        <v>47</v>
      </c>
      <c r="U62" s="342"/>
      <c r="V62" s="343"/>
      <c r="W62" s="344"/>
      <c r="X62" s="344"/>
      <c r="Y62" s="58"/>
      <c r="Z62" s="31"/>
      <c r="AA62" s="32"/>
      <c r="AB62" s="32"/>
      <c r="AC62" s="33"/>
      <c r="AD62" s="31"/>
      <c r="AE62" s="32"/>
      <c r="AF62" s="32"/>
      <c r="AG62" s="38"/>
      <c r="AH62" s="324">
        <f>IF(V62="賃金で算定",V63+Z63-AD63,0)</f>
        <v>0</v>
      </c>
      <c r="AI62" s="325"/>
      <c r="AJ62" s="325"/>
      <c r="AK62" s="326"/>
      <c r="AL62" s="49"/>
      <c r="AM62" s="50"/>
      <c r="AN62" s="345"/>
      <c r="AO62" s="346"/>
      <c r="AP62" s="346"/>
      <c r="AQ62" s="346"/>
      <c r="AR62" s="346"/>
      <c r="AS62" s="30"/>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01"/>
      <c r="AZ62" s="199"/>
      <c r="BA62" s="203">
        <f t="shared" ref="BA62" si="10">AN62</f>
        <v>0</v>
      </c>
      <c r="BB62" s="199"/>
      <c r="BC62" s="199"/>
      <c r="BL62" s="41"/>
      <c r="BM62" s="41"/>
    </row>
    <row r="63" spans="2:65" ht="18" customHeight="1">
      <c r="B63" s="336"/>
      <c r="C63" s="337"/>
      <c r="D63" s="337"/>
      <c r="E63" s="337"/>
      <c r="F63" s="337"/>
      <c r="G63" s="337"/>
      <c r="H63" s="337"/>
      <c r="I63" s="338"/>
      <c r="J63" s="336"/>
      <c r="K63" s="337"/>
      <c r="L63" s="337"/>
      <c r="M63" s="337"/>
      <c r="N63" s="340"/>
      <c r="O63" s="88"/>
      <c r="P63" s="5" t="s">
        <v>45</v>
      </c>
      <c r="Q63" s="43"/>
      <c r="R63" s="5" t="s">
        <v>46</v>
      </c>
      <c r="S63" s="89"/>
      <c r="T63" s="347" t="s">
        <v>48</v>
      </c>
      <c r="U63" s="348"/>
      <c r="V63" s="349"/>
      <c r="W63" s="350"/>
      <c r="X63" s="350"/>
      <c r="Y63" s="351"/>
      <c r="Z63" s="352"/>
      <c r="AA63" s="353"/>
      <c r="AB63" s="353"/>
      <c r="AC63" s="353"/>
      <c r="AD63" s="352"/>
      <c r="AE63" s="353"/>
      <c r="AF63" s="353"/>
      <c r="AG63" s="354"/>
      <c r="AH63" s="328">
        <f>IF(V62="賃金で算定",0,V63+Z63-AD63)</f>
        <v>0</v>
      </c>
      <c r="AI63" s="328"/>
      <c r="AJ63" s="328"/>
      <c r="AK63" s="329"/>
      <c r="AL63" s="355">
        <f>IF(V62="賃金で算定","賃金で算定",IF(OR(V63=0,$F78="",AV62=""),0,IF(AW62="昔",VLOOKUP($F78,労務比率,AX62,FALSE),IF(AW62="上",VLOOKUP($F78,労務比率,AX62,FALSE),IF(AW62="中",VLOOKUP($F78,労務比率,AX62,FALSE),VLOOKUP($F78,労務比率,AX62,FALSE))))))</f>
        <v>0</v>
      </c>
      <c r="AM63" s="356"/>
      <c r="AN63" s="330">
        <f>IF(V62="賃金で算定",0,INT(AH63*AL63/100))</f>
        <v>0</v>
      </c>
      <c r="AO63" s="331"/>
      <c r="AP63" s="331"/>
      <c r="AQ63" s="331"/>
      <c r="AR63" s="331"/>
      <c r="AS63" s="29"/>
      <c r="AV63" s="44"/>
      <c r="AW63" s="45"/>
      <c r="AY63" s="202">
        <f t="shared" ref="AY63" si="11">AH63</f>
        <v>0</v>
      </c>
      <c r="AZ63" s="200">
        <f>IF(AV62&lt;=設定シート!C$85,AH63,IF(AND(AV62&gt;=設定シート!E$85,AV62&lt;=設定シート!G$85),AH63*105/108,AH63))</f>
        <v>0</v>
      </c>
      <c r="BA63" s="197"/>
      <c r="BB63" s="200">
        <f t="shared" ref="BB63" si="12">IF($AL63="賃金で算定",0,INT(AY63*$AL63/100))</f>
        <v>0</v>
      </c>
      <c r="BC63" s="200">
        <f>IF(AY63=AZ63,BB63,AZ63*$AL63/100)</f>
        <v>0</v>
      </c>
      <c r="BL63" s="41">
        <f>IF(AY63=AZ63,0,1)</f>
        <v>0</v>
      </c>
      <c r="BM63" s="41" t="str">
        <f>IF(BL63=1,AL63,"")</f>
        <v/>
      </c>
    </row>
    <row r="64" spans="2:65" ht="18" customHeight="1">
      <c r="B64" s="333"/>
      <c r="C64" s="334"/>
      <c r="D64" s="334"/>
      <c r="E64" s="334"/>
      <c r="F64" s="334"/>
      <c r="G64" s="334"/>
      <c r="H64" s="334"/>
      <c r="I64" s="335"/>
      <c r="J64" s="333"/>
      <c r="K64" s="334"/>
      <c r="L64" s="334"/>
      <c r="M64" s="334"/>
      <c r="N64" s="339"/>
      <c r="O64" s="87"/>
      <c r="P64" s="15" t="s">
        <v>45</v>
      </c>
      <c r="Q64" s="42"/>
      <c r="R64" s="15" t="s">
        <v>46</v>
      </c>
      <c r="S64" s="86"/>
      <c r="T64" s="341" t="s">
        <v>47</v>
      </c>
      <c r="U64" s="342"/>
      <c r="V64" s="343"/>
      <c r="W64" s="344"/>
      <c r="X64" s="344"/>
      <c r="Y64" s="58"/>
      <c r="Z64" s="31"/>
      <c r="AA64" s="32"/>
      <c r="AB64" s="32"/>
      <c r="AC64" s="33"/>
      <c r="AD64" s="31"/>
      <c r="AE64" s="32"/>
      <c r="AF64" s="32"/>
      <c r="AG64" s="38"/>
      <c r="AH64" s="324">
        <f>IF(V64="賃金で算定",V65+Z65-AD65,0)</f>
        <v>0</v>
      </c>
      <c r="AI64" s="325"/>
      <c r="AJ64" s="325"/>
      <c r="AK64" s="326"/>
      <c r="AL64" s="49"/>
      <c r="AM64" s="50"/>
      <c r="AN64" s="345"/>
      <c r="AO64" s="346"/>
      <c r="AP64" s="346"/>
      <c r="AQ64" s="346"/>
      <c r="AR64" s="346"/>
      <c r="AS64" s="30"/>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01"/>
      <c r="AZ64" s="199"/>
      <c r="BA64" s="203">
        <f t="shared" ref="BA64" si="13">AN64</f>
        <v>0</v>
      </c>
      <c r="BB64" s="199"/>
      <c r="BC64" s="199"/>
    </row>
    <row r="65" spans="2:65" ht="18" customHeight="1">
      <c r="B65" s="336"/>
      <c r="C65" s="337"/>
      <c r="D65" s="337"/>
      <c r="E65" s="337"/>
      <c r="F65" s="337"/>
      <c r="G65" s="337"/>
      <c r="H65" s="337"/>
      <c r="I65" s="338"/>
      <c r="J65" s="336"/>
      <c r="K65" s="337"/>
      <c r="L65" s="337"/>
      <c r="M65" s="337"/>
      <c r="N65" s="340"/>
      <c r="O65" s="88"/>
      <c r="P65" s="5" t="s">
        <v>45</v>
      </c>
      <c r="Q65" s="43"/>
      <c r="R65" s="5" t="s">
        <v>46</v>
      </c>
      <c r="S65" s="89"/>
      <c r="T65" s="347" t="s">
        <v>48</v>
      </c>
      <c r="U65" s="348"/>
      <c r="V65" s="349"/>
      <c r="W65" s="350"/>
      <c r="X65" s="350"/>
      <c r="Y65" s="351"/>
      <c r="Z65" s="349"/>
      <c r="AA65" s="350"/>
      <c r="AB65" s="350"/>
      <c r="AC65" s="350"/>
      <c r="AD65" s="349"/>
      <c r="AE65" s="350"/>
      <c r="AF65" s="350"/>
      <c r="AG65" s="351"/>
      <c r="AH65" s="328">
        <f>IF(V64="賃金で算定",0,V65+Z65-AD65)</f>
        <v>0</v>
      </c>
      <c r="AI65" s="328"/>
      <c r="AJ65" s="328"/>
      <c r="AK65" s="329"/>
      <c r="AL65" s="355">
        <f>IF(V64="賃金で算定","賃金で算定",IF(OR(V65=0,$F78="",AV64=""),0,IF(AW64="昔",VLOOKUP($F78,労務比率,AX64,FALSE),IF(AW64="上",VLOOKUP($F78,労務比率,AX64,FALSE),IF(AW64="中",VLOOKUP($F78,労務比率,AX64,FALSE),VLOOKUP($F78,労務比率,AX64,FALSE))))))</f>
        <v>0</v>
      </c>
      <c r="AM65" s="356"/>
      <c r="AN65" s="330">
        <f>IF(V64="賃金で算定",0,INT(AH65*AL65/100))</f>
        <v>0</v>
      </c>
      <c r="AO65" s="331"/>
      <c r="AP65" s="331"/>
      <c r="AQ65" s="331"/>
      <c r="AR65" s="331"/>
      <c r="AS65" s="29"/>
      <c r="AV65" s="44"/>
      <c r="AW65" s="45"/>
      <c r="AY65" s="202">
        <f t="shared" ref="AY65" si="14">AH65</f>
        <v>0</v>
      </c>
      <c r="AZ65" s="200">
        <f>IF(AV64&lt;=設定シート!C$85,AH65,IF(AND(AV64&gt;=設定シート!E$85,AV64&lt;=設定シート!G$85),AH65*105/108,AH65))</f>
        <v>0</v>
      </c>
      <c r="BA65" s="197"/>
      <c r="BB65" s="200">
        <f t="shared" ref="BB65" si="15">IF($AL65="賃金で算定",0,INT(AY65*$AL65/100))</f>
        <v>0</v>
      </c>
      <c r="BC65" s="200">
        <f>IF(AY65=AZ65,BB65,AZ65*$AL65/100)</f>
        <v>0</v>
      </c>
      <c r="BL65" s="41">
        <f>IF(AY65=AZ65,0,1)</f>
        <v>0</v>
      </c>
      <c r="BM65" s="41" t="str">
        <f>IF(BL65=1,AL65,"")</f>
        <v/>
      </c>
    </row>
    <row r="66" spans="2:65" ht="18" customHeight="1">
      <c r="B66" s="333"/>
      <c r="C66" s="334"/>
      <c r="D66" s="334"/>
      <c r="E66" s="334"/>
      <c r="F66" s="334"/>
      <c r="G66" s="334"/>
      <c r="H66" s="334"/>
      <c r="I66" s="335"/>
      <c r="J66" s="333"/>
      <c r="K66" s="334"/>
      <c r="L66" s="334"/>
      <c r="M66" s="334"/>
      <c r="N66" s="339"/>
      <c r="O66" s="87"/>
      <c r="P66" s="15" t="s">
        <v>45</v>
      </c>
      <c r="Q66" s="42"/>
      <c r="R66" s="15" t="s">
        <v>46</v>
      </c>
      <c r="S66" s="86"/>
      <c r="T66" s="341" t="s">
        <v>20</v>
      </c>
      <c r="U66" s="342"/>
      <c r="V66" s="343"/>
      <c r="W66" s="344"/>
      <c r="X66" s="344"/>
      <c r="Y66" s="59"/>
      <c r="Z66" s="27"/>
      <c r="AA66" s="28"/>
      <c r="AB66" s="28"/>
      <c r="AC66" s="39"/>
      <c r="AD66" s="27"/>
      <c r="AE66" s="28"/>
      <c r="AF66" s="28"/>
      <c r="AG66" s="40"/>
      <c r="AH66" s="324">
        <f>IF(V66="賃金で算定",V67+Z67-AD67,0)</f>
        <v>0</v>
      </c>
      <c r="AI66" s="325"/>
      <c r="AJ66" s="325"/>
      <c r="AK66" s="326"/>
      <c r="AL66" s="49"/>
      <c r="AM66" s="50"/>
      <c r="AN66" s="345"/>
      <c r="AO66" s="346"/>
      <c r="AP66" s="346"/>
      <c r="AQ66" s="346"/>
      <c r="AR66" s="346"/>
      <c r="AS66" s="30"/>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01"/>
      <c r="AZ66" s="199"/>
      <c r="BA66" s="203">
        <f t="shared" ref="BA66" si="16">AN66</f>
        <v>0</v>
      </c>
      <c r="BB66" s="199"/>
      <c r="BC66" s="199"/>
    </row>
    <row r="67" spans="2:65" ht="18" customHeight="1">
      <c r="B67" s="336"/>
      <c r="C67" s="337"/>
      <c r="D67" s="337"/>
      <c r="E67" s="337"/>
      <c r="F67" s="337"/>
      <c r="G67" s="337"/>
      <c r="H67" s="337"/>
      <c r="I67" s="338"/>
      <c r="J67" s="336"/>
      <c r="K67" s="337"/>
      <c r="L67" s="337"/>
      <c r="M67" s="337"/>
      <c r="N67" s="340"/>
      <c r="O67" s="88"/>
      <c r="P67" s="5" t="s">
        <v>45</v>
      </c>
      <c r="Q67" s="43"/>
      <c r="R67" s="5" t="s">
        <v>46</v>
      </c>
      <c r="S67" s="89"/>
      <c r="T67" s="347" t="s">
        <v>21</v>
      </c>
      <c r="U67" s="348"/>
      <c r="V67" s="349"/>
      <c r="W67" s="350"/>
      <c r="X67" s="350"/>
      <c r="Y67" s="351"/>
      <c r="Z67" s="352"/>
      <c r="AA67" s="353"/>
      <c r="AB67" s="353"/>
      <c r="AC67" s="353"/>
      <c r="AD67" s="352"/>
      <c r="AE67" s="353"/>
      <c r="AF67" s="353"/>
      <c r="AG67" s="354"/>
      <c r="AH67" s="328">
        <f>IF(V66="賃金で算定",0,V67+Z67-AD67)</f>
        <v>0</v>
      </c>
      <c r="AI67" s="328"/>
      <c r="AJ67" s="328"/>
      <c r="AK67" s="329"/>
      <c r="AL67" s="355">
        <f>IF(V66="賃金で算定","賃金で算定",IF(OR(V67=0,$F78="",AV66=""),0,IF(AW66="昔",VLOOKUP($F78,労務比率,AX66,FALSE),IF(AW66="上",VLOOKUP($F78,労務比率,AX66,FALSE),IF(AW66="中",VLOOKUP($F78,労務比率,AX66,FALSE),VLOOKUP($F78,労務比率,AX66,FALSE))))))</f>
        <v>0</v>
      </c>
      <c r="AM67" s="356"/>
      <c r="AN67" s="330">
        <f>IF(V66="賃金で算定",0,INT(AH67*AL67/100))</f>
        <v>0</v>
      </c>
      <c r="AO67" s="331"/>
      <c r="AP67" s="331"/>
      <c r="AQ67" s="331"/>
      <c r="AR67" s="331"/>
      <c r="AS67" s="29"/>
      <c r="AV67" s="44"/>
      <c r="AW67" s="45"/>
      <c r="AY67" s="202">
        <f t="shared" ref="AY67" si="17">AH67</f>
        <v>0</v>
      </c>
      <c r="AZ67" s="200">
        <f>IF(AV66&lt;=設定シート!C$85,AH67,IF(AND(AV66&gt;=設定シート!E$85,AV66&lt;=設定シート!G$85),AH67*105/108,AH67))</f>
        <v>0</v>
      </c>
      <c r="BA67" s="197"/>
      <c r="BB67" s="200">
        <f t="shared" ref="BB67" si="18">IF($AL67="賃金で算定",0,INT(AY67*$AL67/100))</f>
        <v>0</v>
      </c>
      <c r="BC67" s="200">
        <f>IF(AY67=AZ67,BB67,AZ67*$AL67/100)</f>
        <v>0</v>
      </c>
      <c r="BL67" s="41">
        <f>IF(AY67=AZ67,0,1)</f>
        <v>0</v>
      </c>
      <c r="BM67" s="41" t="str">
        <f>IF(BL67=1,AL67,"")</f>
        <v/>
      </c>
    </row>
    <row r="68" spans="2:65" ht="18" customHeight="1">
      <c r="B68" s="333"/>
      <c r="C68" s="334"/>
      <c r="D68" s="334"/>
      <c r="E68" s="334"/>
      <c r="F68" s="334"/>
      <c r="G68" s="334"/>
      <c r="H68" s="334"/>
      <c r="I68" s="335"/>
      <c r="J68" s="333"/>
      <c r="K68" s="334"/>
      <c r="L68" s="334"/>
      <c r="M68" s="334"/>
      <c r="N68" s="339"/>
      <c r="O68" s="87"/>
      <c r="P68" s="15" t="s">
        <v>45</v>
      </c>
      <c r="Q68" s="42"/>
      <c r="R68" s="15" t="s">
        <v>46</v>
      </c>
      <c r="S68" s="86"/>
      <c r="T68" s="341" t="s">
        <v>47</v>
      </c>
      <c r="U68" s="342"/>
      <c r="V68" s="343"/>
      <c r="W68" s="344"/>
      <c r="X68" s="344"/>
      <c r="Y68" s="58"/>
      <c r="Z68" s="31"/>
      <c r="AA68" s="32"/>
      <c r="AB68" s="32"/>
      <c r="AC68" s="33"/>
      <c r="AD68" s="31"/>
      <c r="AE68" s="32"/>
      <c r="AF68" s="32"/>
      <c r="AG68" s="38"/>
      <c r="AH68" s="324">
        <f>IF(V68="賃金で算定",V69+Z69-AD69,0)</f>
        <v>0</v>
      </c>
      <c r="AI68" s="325"/>
      <c r="AJ68" s="325"/>
      <c r="AK68" s="326"/>
      <c r="AL68" s="49"/>
      <c r="AM68" s="50"/>
      <c r="AN68" s="345"/>
      <c r="AO68" s="346"/>
      <c r="AP68" s="346"/>
      <c r="AQ68" s="346"/>
      <c r="AR68" s="346"/>
      <c r="AS68" s="30"/>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01"/>
      <c r="AZ68" s="199"/>
      <c r="BA68" s="203">
        <f t="shared" ref="BA68" si="19">AN68</f>
        <v>0</v>
      </c>
      <c r="BB68" s="199"/>
      <c r="BC68" s="199"/>
    </row>
    <row r="69" spans="2:65" ht="18" customHeight="1">
      <c r="B69" s="336"/>
      <c r="C69" s="337"/>
      <c r="D69" s="337"/>
      <c r="E69" s="337"/>
      <c r="F69" s="337"/>
      <c r="G69" s="337"/>
      <c r="H69" s="337"/>
      <c r="I69" s="338"/>
      <c r="J69" s="336"/>
      <c r="K69" s="337"/>
      <c r="L69" s="337"/>
      <c r="M69" s="337"/>
      <c r="N69" s="340"/>
      <c r="O69" s="88"/>
      <c r="P69" s="5" t="s">
        <v>45</v>
      </c>
      <c r="Q69" s="43"/>
      <c r="R69" s="5" t="s">
        <v>46</v>
      </c>
      <c r="S69" s="89"/>
      <c r="T69" s="347" t="s">
        <v>48</v>
      </c>
      <c r="U69" s="348"/>
      <c r="V69" s="349"/>
      <c r="W69" s="350"/>
      <c r="X69" s="350"/>
      <c r="Y69" s="351"/>
      <c r="Z69" s="349"/>
      <c r="AA69" s="350"/>
      <c r="AB69" s="350"/>
      <c r="AC69" s="350"/>
      <c r="AD69" s="352"/>
      <c r="AE69" s="353"/>
      <c r="AF69" s="353"/>
      <c r="AG69" s="354"/>
      <c r="AH69" s="328">
        <f>IF(V68="賃金で算定",0,V69+Z69-AD69)</f>
        <v>0</v>
      </c>
      <c r="AI69" s="328"/>
      <c r="AJ69" s="328"/>
      <c r="AK69" s="329"/>
      <c r="AL69" s="355">
        <f>IF(V68="賃金で算定","賃金で算定",IF(OR(V69=0,$F78="",AV68=""),0,IF(AW68="昔",VLOOKUP($F78,労務比率,AX68,FALSE),IF(AW68="上",VLOOKUP($F78,労務比率,AX68,FALSE),IF(AW68="中",VLOOKUP($F78,労務比率,AX68,FALSE),VLOOKUP($F78,労務比率,AX68,FALSE))))))</f>
        <v>0</v>
      </c>
      <c r="AM69" s="356"/>
      <c r="AN69" s="330">
        <f>IF(V68="賃金で算定",0,INT(AH69*AL69/100))</f>
        <v>0</v>
      </c>
      <c r="AO69" s="331"/>
      <c r="AP69" s="331"/>
      <c r="AQ69" s="331"/>
      <c r="AR69" s="331"/>
      <c r="AS69" s="29"/>
      <c r="AV69" s="44"/>
      <c r="AW69" s="45"/>
      <c r="AY69" s="202">
        <f t="shared" ref="AY69" si="20">AH69</f>
        <v>0</v>
      </c>
      <c r="AZ69" s="200">
        <f>IF(AV68&lt;=設定シート!C$85,AH69,IF(AND(AV68&gt;=設定シート!E$85,AV68&lt;=設定シート!G$85),AH69*105/108,AH69))</f>
        <v>0</v>
      </c>
      <c r="BA69" s="197"/>
      <c r="BB69" s="200">
        <f t="shared" ref="BB69" si="21">IF($AL69="賃金で算定",0,INT(AY69*$AL69/100))</f>
        <v>0</v>
      </c>
      <c r="BC69" s="200">
        <f>IF(AY69=AZ69,BB69,AZ69*$AL69/100)</f>
        <v>0</v>
      </c>
      <c r="BL69" s="41">
        <f>IF(AY69=AZ69,0,1)</f>
        <v>0</v>
      </c>
      <c r="BM69" s="41" t="str">
        <f>IF(BL69=1,AL69,"")</f>
        <v/>
      </c>
    </row>
    <row r="70" spans="2:65" ht="18" customHeight="1">
      <c r="B70" s="333"/>
      <c r="C70" s="334"/>
      <c r="D70" s="334"/>
      <c r="E70" s="334"/>
      <c r="F70" s="334"/>
      <c r="G70" s="334"/>
      <c r="H70" s="334"/>
      <c r="I70" s="335"/>
      <c r="J70" s="333"/>
      <c r="K70" s="334"/>
      <c r="L70" s="334"/>
      <c r="M70" s="334"/>
      <c r="N70" s="339"/>
      <c r="O70" s="87"/>
      <c r="P70" s="15" t="s">
        <v>45</v>
      </c>
      <c r="Q70" s="42"/>
      <c r="R70" s="15" t="s">
        <v>46</v>
      </c>
      <c r="S70" s="86"/>
      <c r="T70" s="341" t="s">
        <v>47</v>
      </c>
      <c r="U70" s="342"/>
      <c r="V70" s="343"/>
      <c r="W70" s="344"/>
      <c r="X70" s="344"/>
      <c r="Y70" s="58"/>
      <c r="Z70" s="31"/>
      <c r="AA70" s="32"/>
      <c r="AB70" s="32"/>
      <c r="AC70" s="33"/>
      <c r="AD70" s="31"/>
      <c r="AE70" s="32"/>
      <c r="AF70" s="32"/>
      <c r="AG70" s="38"/>
      <c r="AH70" s="324">
        <f>IF(V70="賃金で算定",V71+Z71-AD71,0)</f>
        <v>0</v>
      </c>
      <c r="AI70" s="325"/>
      <c r="AJ70" s="325"/>
      <c r="AK70" s="326"/>
      <c r="AL70" s="49"/>
      <c r="AM70" s="50"/>
      <c r="AN70" s="345"/>
      <c r="AO70" s="346"/>
      <c r="AP70" s="346"/>
      <c r="AQ70" s="346"/>
      <c r="AR70" s="346"/>
      <c r="AS70" s="30"/>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01"/>
      <c r="AZ70" s="199"/>
      <c r="BA70" s="203">
        <f t="shared" ref="BA70" si="22">AN70</f>
        <v>0</v>
      </c>
      <c r="BB70" s="199"/>
      <c r="BC70" s="199"/>
    </row>
    <row r="71" spans="2:65" ht="18" customHeight="1">
      <c r="B71" s="336"/>
      <c r="C71" s="337"/>
      <c r="D71" s="337"/>
      <c r="E71" s="337"/>
      <c r="F71" s="337"/>
      <c r="G71" s="337"/>
      <c r="H71" s="337"/>
      <c r="I71" s="338"/>
      <c r="J71" s="336"/>
      <c r="K71" s="337"/>
      <c r="L71" s="337"/>
      <c r="M71" s="337"/>
      <c r="N71" s="340"/>
      <c r="O71" s="88"/>
      <c r="P71" s="5" t="s">
        <v>45</v>
      </c>
      <c r="Q71" s="43"/>
      <c r="R71" s="5" t="s">
        <v>46</v>
      </c>
      <c r="S71" s="89"/>
      <c r="T71" s="347" t="s">
        <v>48</v>
      </c>
      <c r="U71" s="348"/>
      <c r="V71" s="349"/>
      <c r="W71" s="350"/>
      <c r="X71" s="350"/>
      <c r="Y71" s="351"/>
      <c r="Z71" s="349"/>
      <c r="AA71" s="350"/>
      <c r="AB71" s="350"/>
      <c r="AC71" s="350"/>
      <c r="AD71" s="352"/>
      <c r="AE71" s="353"/>
      <c r="AF71" s="353"/>
      <c r="AG71" s="354"/>
      <c r="AH71" s="328">
        <f>IF(V70="賃金で算定",0,V71+Z71-AD71)</f>
        <v>0</v>
      </c>
      <c r="AI71" s="328"/>
      <c r="AJ71" s="328"/>
      <c r="AK71" s="329"/>
      <c r="AL71" s="355">
        <f>IF(V70="賃金で算定","賃金で算定",IF(OR(V71=0,$F78="",AV70=""),0,IF(AW70="昔",VLOOKUP($F78,労務比率,AX70,FALSE),IF(AW70="上",VLOOKUP($F78,労務比率,AX70,FALSE),IF(AW70="中",VLOOKUP($F78,労務比率,AX70,FALSE),VLOOKUP($F78,労務比率,AX70,FALSE))))))</f>
        <v>0</v>
      </c>
      <c r="AM71" s="356"/>
      <c r="AN71" s="330">
        <f>IF(V70="賃金で算定",0,INT(AH71*AL71/100))</f>
        <v>0</v>
      </c>
      <c r="AO71" s="331"/>
      <c r="AP71" s="331"/>
      <c r="AQ71" s="331"/>
      <c r="AR71" s="331"/>
      <c r="AS71" s="29"/>
      <c r="AV71" s="44"/>
      <c r="AW71" s="45"/>
      <c r="AY71" s="202">
        <f t="shared" ref="AY71" si="23">AH71</f>
        <v>0</v>
      </c>
      <c r="AZ71" s="200">
        <f>IF(AV70&lt;=設定シート!C$85,AH71,IF(AND(AV70&gt;=設定シート!E$85,AV70&lt;=設定シート!G$85),AH71*105/108,AH71))</f>
        <v>0</v>
      </c>
      <c r="BA71" s="197"/>
      <c r="BB71" s="200">
        <f t="shared" ref="BB71" si="24">IF($AL71="賃金で算定",0,INT(AY71*$AL71/100))</f>
        <v>0</v>
      </c>
      <c r="BC71" s="200">
        <f>IF(AY71=AZ71,BB71,AZ71*$AL71/100)</f>
        <v>0</v>
      </c>
      <c r="BL71" s="41">
        <f>IF(AY71=AZ71,0,1)</f>
        <v>0</v>
      </c>
      <c r="BM71" s="41" t="str">
        <f>IF(BL71=1,AL71,"")</f>
        <v/>
      </c>
    </row>
    <row r="72" spans="2:65" ht="18" customHeight="1">
      <c r="B72" s="333"/>
      <c r="C72" s="334"/>
      <c r="D72" s="334"/>
      <c r="E72" s="334"/>
      <c r="F72" s="334"/>
      <c r="G72" s="334"/>
      <c r="H72" s="334"/>
      <c r="I72" s="335"/>
      <c r="J72" s="333"/>
      <c r="K72" s="334"/>
      <c r="L72" s="334"/>
      <c r="M72" s="334"/>
      <c r="N72" s="339"/>
      <c r="O72" s="87"/>
      <c r="P72" s="15" t="s">
        <v>45</v>
      </c>
      <c r="Q72" s="42"/>
      <c r="R72" s="15" t="s">
        <v>46</v>
      </c>
      <c r="S72" s="86"/>
      <c r="T72" s="341" t="s">
        <v>20</v>
      </c>
      <c r="U72" s="342"/>
      <c r="V72" s="343"/>
      <c r="W72" s="344"/>
      <c r="X72" s="344"/>
      <c r="Y72" s="58"/>
      <c r="Z72" s="31"/>
      <c r="AA72" s="32"/>
      <c r="AB72" s="32"/>
      <c r="AC72" s="33"/>
      <c r="AD72" s="31"/>
      <c r="AE72" s="32"/>
      <c r="AF72" s="32"/>
      <c r="AG72" s="38"/>
      <c r="AH72" s="324">
        <f>IF(V72="賃金で算定",V73+Z73-AD73,0)</f>
        <v>0</v>
      </c>
      <c r="AI72" s="325"/>
      <c r="AJ72" s="325"/>
      <c r="AK72" s="326"/>
      <c r="AL72" s="49"/>
      <c r="AM72" s="50"/>
      <c r="AN72" s="345"/>
      <c r="AO72" s="346"/>
      <c r="AP72" s="346"/>
      <c r="AQ72" s="346"/>
      <c r="AR72" s="346"/>
      <c r="AS72" s="30"/>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01"/>
      <c r="AZ72" s="199"/>
      <c r="BA72" s="203">
        <f t="shared" ref="BA72" si="25">AN72</f>
        <v>0</v>
      </c>
      <c r="BB72" s="199"/>
      <c r="BC72" s="199"/>
    </row>
    <row r="73" spans="2:65" ht="18" customHeight="1">
      <c r="B73" s="336"/>
      <c r="C73" s="337"/>
      <c r="D73" s="337"/>
      <c r="E73" s="337"/>
      <c r="F73" s="337"/>
      <c r="G73" s="337"/>
      <c r="H73" s="337"/>
      <c r="I73" s="338"/>
      <c r="J73" s="336"/>
      <c r="K73" s="337"/>
      <c r="L73" s="337"/>
      <c r="M73" s="337"/>
      <c r="N73" s="340"/>
      <c r="O73" s="88"/>
      <c r="P73" s="5" t="s">
        <v>45</v>
      </c>
      <c r="Q73" s="43"/>
      <c r="R73" s="5" t="s">
        <v>46</v>
      </c>
      <c r="S73" s="89"/>
      <c r="T73" s="347" t="s">
        <v>21</v>
      </c>
      <c r="U73" s="348"/>
      <c r="V73" s="349"/>
      <c r="W73" s="350"/>
      <c r="X73" s="350"/>
      <c r="Y73" s="351"/>
      <c r="Z73" s="349"/>
      <c r="AA73" s="350"/>
      <c r="AB73" s="350"/>
      <c r="AC73" s="350"/>
      <c r="AD73" s="352"/>
      <c r="AE73" s="353"/>
      <c r="AF73" s="353"/>
      <c r="AG73" s="354"/>
      <c r="AH73" s="328">
        <f>IF(V72="賃金で算定",0,V73+Z73-AD73)</f>
        <v>0</v>
      </c>
      <c r="AI73" s="328"/>
      <c r="AJ73" s="328"/>
      <c r="AK73" s="329"/>
      <c r="AL73" s="355">
        <f>IF(V72="賃金で算定","賃金で算定",IF(OR(V73=0,$F78="",AV72=""),0,IF(AW72="昔",VLOOKUP($F78,労務比率,AX72,FALSE),IF(AW72="上",VLOOKUP($F78,労務比率,AX72,FALSE),IF(AW72="中",VLOOKUP($F78,労務比率,AX72,FALSE),VLOOKUP($F78,労務比率,AX72,FALSE))))))</f>
        <v>0</v>
      </c>
      <c r="AM73" s="356"/>
      <c r="AN73" s="330">
        <f>IF(V72="賃金で算定",0,INT(AH73*AL73/100))</f>
        <v>0</v>
      </c>
      <c r="AO73" s="331"/>
      <c r="AP73" s="331"/>
      <c r="AQ73" s="331"/>
      <c r="AR73" s="331"/>
      <c r="AS73" s="29"/>
      <c r="AV73" s="44"/>
      <c r="AW73" s="45"/>
      <c r="AY73" s="202">
        <f t="shared" ref="AY73" si="26">AH73</f>
        <v>0</v>
      </c>
      <c r="AZ73" s="200">
        <f>IF(AV72&lt;=設定シート!C$85,AH73,IF(AND(AV72&gt;=設定シート!E$85,AV72&lt;=設定シート!G$85),AH73*105/108,AH73))</f>
        <v>0</v>
      </c>
      <c r="BA73" s="197"/>
      <c r="BB73" s="200">
        <f t="shared" ref="BB73" si="27">IF($AL73="賃金で算定",0,INT(AY73*$AL73/100))</f>
        <v>0</v>
      </c>
      <c r="BC73" s="200">
        <f>IF(AY73=AZ73,BB73,AZ73*$AL73/100)</f>
        <v>0</v>
      </c>
      <c r="BL73" s="41">
        <f>IF(AY73=AZ73,0,1)</f>
        <v>0</v>
      </c>
      <c r="BM73" s="41" t="str">
        <f>IF(BL73=1,AL73,"")</f>
        <v/>
      </c>
    </row>
    <row r="74" spans="2:65" ht="18" customHeight="1">
      <c r="B74" s="333"/>
      <c r="C74" s="334"/>
      <c r="D74" s="334"/>
      <c r="E74" s="334"/>
      <c r="F74" s="334"/>
      <c r="G74" s="334"/>
      <c r="H74" s="334"/>
      <c r="I74" s="335"/>
      <c r="J74" s="333"/>
      <c r="K74" s="334"/>
      <c r="L74" s="334"/>
      <c r="M74" s="334"/>
      <c r="N74" s="339"/>
      <c r="O74" s="87"/>
      <c r="P74" s="15" t="s">
        <v>45</v>
      </c>
      <c r="Q74" s="42"/>
      <c r="R74" s="15" t="s">
        <v>46</v>
      </c>
      <c r="S74" s="86"/>
      <c r="T74" s="341" t="s">
        <v>47</v>
      </c>
      <c r="U74" s="342"/>
      <c r="V74" s="343"/>
      <c r="W74" s="344"/>
      <c r="X74" s="344"/>
      <c r="Y74" s="58"/>
      <c r="Z74" s="31"/>
      <c r="AA74" s="32"/>
      <c r="AB74" s="32"/>
      <c r="AC74" s="33"/>
      <c r="AD74" s="31"/>
      <c r="AE74" s="32"/>
      <c r="AF74" s="32"/>
      <c r="AG74" s="38"/>
      <c r="AH74" s="324">
        <f>IF(V74="賃金で算定",V75+Z75-AD75,0)</f>
        <v>0</v>
      </c>
      <c r="AI74" s="325"/>
      <c r="AJ74" s="325"/>
      <c r="AK74" s="326"/>
      <c r="AL74" s="49"/>
      <c r="AM74" s="50"/>
      <c r="AN74" s="345"/>
      <c r="AO74" s="346"/>
      <c r="AP74" s="346"/>
      <c r="AQ74" s="346"/>
      <c r="AR74" s="346"/>
      <c r="AS74" s="30"/>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01"/>
      <c r="AZ74" s="199"/>
      <c r="BA74" s="203">
        <f t="shared" ref="BA74" si="28">AN74</f>
        <v>0</v>
      </c>
      <c r="BB74" s="199"/>
      <c r="BC74" s="199"/>
    </row>
    <row r="75" spans="2:65" ht="18" customHeight="1">
      <c r="B75" s="336"/>
      <c r="C75" s="337"/>
      <c r="D75" s="337"/>
      <c r="E75" s="337"/>
      <c r="F75" s="337"/>
      <c r="G75" s="337"/>
      <c r="H75" s="337"/>
      <c r="I75" s="338"/>
      <c r="J75" s="336"/>
      <c r="K75" s="337"/>
      <c r="L75" s="337"/>
      <c r="M75" s="337"/>
      <c r="N75" s="340"/>
      <c r="O75" s="88"/>
      <c r="P75" s="5" t="s">
        <v>45</v>
      </c>
      <c r="Q75" s="43"/>
      <c r="R75" s="5" t="s">
        <v>46</v>
      </c>
      <c r="S75" s="89"/>
      <c r="T75" s="347" t="s">
        <v>48</v>
      </c>
      <c r="U75" s="348"/>
      <c r="V75" s="349"/>
      <c r="W75" s="350"/>
      <c r="X75" s="350"/>
      <c r="Y75" s="351"/>
      <c r="Z75" s="349"/>
      <c r="AA75" s="350"/>
      <c r="AB75" s="350"/>
      <c r="AC75" s="350"/>
      <c r="AD75" s="352"/>
      <c r="AE75" s="353"/>
      <c r="AF75" s="353"/>
      <c r="AG75" s="354"/>
      <c r="AH75" s="328">
        <f>IF(V74="賃金で算定",0,V75+Z75-AD75)</f>
        <v>0</v>
      </c>
      <c r="AI75" s="328"/>
      <c r="AJ75" s="328"/>
      <c r="AK75" s="329"/>
      <c r="AL75" s="355">
        <f>IF(V74="賃金で算定","賃金で算定",IF(OR(V75=0,$F78="",AV74=""),0,IF(AW74="昔",VLOOKUP($F78,労務比率,AX74,FALSE),IF(AW74="上",VLOOKUP($F78,労務比率,AX74,FALSE),IF(AW74="中",VLOOKUP($F78,労務比率,AX74,FALSE),VLOOKUP($F78,労務比率,AX74,FALSE))))))</f>
        <v>0</v>
      </c>
      <c r="AM75" s="356"/>
      <c r="AN75" s="330">
        <f>IF(V74="賃金で算定",0,INT(AH75*AL75/100))</f>
        <v>0</v>
      </c>
      <c r="AO75" s="331"/>
      <c r="AP75" s="331"/>
      <c r="AQ75" s="331"/>
      <c r="AR75" s="331"/>
      <c r="AS75" s="29"/>
      <c r="AV75" s="44"/>
      <c r="AW75" s="45"/>
      <c r="AY75" s="202">
        <f t="shared" ref="AY75" si="29">AH75</f>
        <v>0</v>
      </c>
      <c r="AZ75" s="200">
        <f>IF(AV74&lt;=設定シート!C$85,AH75,IF(AND(AV74&gt;=設定シート!E$85,AV74&lt;=設定シート!G$85),AH75*105/108,AH75))</f>
        <v>0</v>
      </c>
      <c r="BA75" s="197"/>
      <c r="BB75" s="200">
        <f t="shared" ref="BB75" si="30">IF($AL75="賃金で算定",0,INT(AY75*$AL75/100))</f>
        <v>0</v>
      </c>
      <c r="BC75" s="200">
        <f>IF(AY75=AZ75,BB75,AZ75*$AL75/100)</f>
        <v>0</v>
      </c>
      <c r="BL75" s="41">
        <f>IF(AY75=AZ75,0,1)</f>
        <v>0</v>
      </c>
      <c r="BM75" s="41" t="str">
        <f>IF(BL75=1,AL75,"")</f>
        <v/>
      </c>
    </row>
    <row r="76" spans="2:65" ht="18" customHeight="1">
      <c r="B76" s="333"/>
      <c r="C76" s="334"/>
      <c r="D76" s="334"/>
      <c r="E76" s="334"/>
      <c r="F76" s="334"/>
      <c r="G76" s="334"/>
      <c r="H76" s="334"/>
      <c r="I76" s="335"/>
      <c r="J76" s="333"/>
      <c r="K76" s="334"/>
      <c r="L76" s="334"/>
      <c r="M76" s="334"/>
      <c r="N76" s="339"/>
      <c r="O76" s="87"/>
      <c r="P76" s="15" t="s">
        <v>45</v>
      </c>
      <c r="Q76" s="42"/>
      <c r="R76" s="15" t="s">
        <v>46</v>
      </c>
      <c r="S76" s="86"/>
      <c r="T76" s="341" t="s">
        <v>47</v>
      </c>
      <c r="U76" s="342"/>
      <c r="V76" s="343"/>
      <c r="W76" s="344"/>
      <c r="X76" s="344"/>
      <c r="Y76" s="58"/>
      <c r="Z76" s="31"/>
      <c r="AA76" s="32"/>
      <c r="AB76" s="32"/>
      <c r="AC76" s="33"/>
      <c r="AD76" s="31"/>
      <c r="AE76" s="32"/>
      <c r="AF76" s="32"/>
      <c r="AG76" s="38"/>
      <c r="AH76" s="324">
        <f>IF(V76="賃金で算定",V77+Z77-AD77,0)</f>
        <v>0</v>
      </c>
      <c r="AI76" s="325"/>
      <c r="AJ76" s="325"/>
      <c r="AK76" s="326"/>
      <c r="AL76" s="49"/>
      <c r="AM76" s="50"/>
      <c r="AN76" s="345"/>
      <c r="AO76" s="346"/>
      <c r="AP76" s="346"/>
      <c r="AQ76" s="346"/>
      <c r="AR76" s="346"/>
      <c r="AS76" s="30"/>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01"/>
      <c r="AZ76" s="199"/>
      <c r="BA76" s="203">
        <f t="shared" ref="BA76" si="31">AN76</f>
        <v>0</v>
      </c>
      <c r="BB76" s="199"/>
      <c r="BC76" s="199"/>
    </row>
    <row r="77" spans="2:65" ht="18" customHeight="1">
      <c r="B77" s="336"/>
      <c r="C77" s="337"/>
      <c r="D77" s="337"/>
      <c r="E77" s="337"/>
      <c r="F77" s="337"/>
      <c r="G77" s="337"/>
      <c r="H77" s="337"/>
      <c r="I77" s="338"/>
      <c r="J77" s="336"/>
      <c r="K77" s="337"/>
      <c r="L77" s="337"/>
      <c r="M77" s="337"/>
      <c r="N77" s="340"/>
      <c r="O77" s="88"/>
      <c r="P77" s="5" t="s">
        <v>45</v>
      </c>
      <c r="Q77" s="43"/>
      <c r="R77" s="5" t="s">
        <v>46</v>
      </c>
      <c r="S77" s="89"/>
      <c r="T77" s="347" t="s">
        <v>48</v>
      </c>
      <c r="U77" s="348"/>
      <c r="V77" s="349"/>
      <c r="W77" s="350"/>
      <c r="X77" s="350"/>
      <c r="Y77" s="351"/>
      <c r="Z77" s="349"/>
      <c r="AA77" s="350"/>
      <c r="AB77" s="350"/>
      <c r="AC77" s="350"/>
      <c r="AD77" s="352"/>
      <c r="AE77" s="353"/>
      <c r="AF77" s="353"/>
      <c r="AG77" s="354"/>
      <c r="AH77" s="330">
        <f>IF(V76="賃金で算定",0,V77+Z77-AD77)</f>
        <v>0</v>
      </c>
      <c r="AI77" s="331"/>
      <c r="AJ77" s="331"/>
      <c r="AK77" s="332"/>
      <c r="AL77" s="355">
        <f>IF(V76="賃金で算定","賃金で算定",IF(OR(V77=0,$F78="",AV76=""),0,IF(AW76="昔",VLOOKUP($F78,労務比率,AX76,FALSE),IF(AW76="上",VLOOKUP($F78,労務比率,AX76,FALSE),IF(AW76="中",VLOOKUP($F78,労務比率,AX76,FALSE),VLOOKUP($F78,労務比率,AX76,FALSE))))))</f>
        <v>0</v>
      </c>
      <c r="AM77" s="356"/>
      <c r="AN77" s="330">
        <f>IF(V76="賃金で算定",0,INT(AH77*AL77/100))</f>
        <v>0</v>
      </c>
      <c r="AO77" s="331"/>
      <c r="AP77" s="331"/>
      <c r="AQ77" s="331"/>
      <c r="AR77" s="331"/>
      <c r="AS77" s="29"/>
      <c r="AV77" s="44"/>
      <c r="AW77" s="45"/>
      <c r="AY77" s="202">
        <f t="shared" ref="AY77" si="32">AH77</f>
        <v>0</v>
      </c>
      <c r="AZ77" s="200">
        <f>IF(AV76&lt;=設定シート!C$85,AH77,IF(AND(AV76&gt;=設定シート!E$85,AV76&lt;=設定シート!G$85),AH77*105/108,AH77))</f>
        <v>0</v>
      </c>
      <c r="BA77" s="197"/>
      <c r="BB77" s="200">
        <f t="shared" ref="BB77" si="33">IF($AL77="賃金で算定",0,INT(AY77*$AL77/100))</f>
        <v>0</v>
      </c>
      <c r="BC77" s="200">
        <f>IF(AY77=AZ77,BB77,AZ77*$AL77/100)</f>
        <v>0</v>
      </c>
      <c r="BL77" s="41">
        <f>IF(AY77=AZ77,0,1)</f>
        <v>0</v>
      </c>
      <c r="BM77" s="41" t="str">
        <f>IF(BL77=1,AL77,"")</f>
        <v/>
      </c>
    </row>
    <row r="78" spans="2:65" ht="18" customHeight="1">
      <c r="B78" s="303" t="s">
        <v>82</v>
      </c>
      <c r="C78" s="304"/>
      <c r="D78" s="304"/>
      <c r="E78" s="305"/>
      <c r="F78" s="312"/>
      <c r="G78" s="313"/>
      <c r="H78" s="313"/>
      <c r="I78" s="313"/>
      <c r="J78" s="313"/>
      <c r="K78" s="313"/>
      <c r="L78" s="313"/>
      <c r="M78" s="313"/>
      <c r="N78" s="314"/>
      <c r="O78" s="303" t="s">
        <v>49</v>
      </c>
      <c r="P78" s="304"/>
      <c r="Q78" s="304"/>
      <c r="R78" s="304"/>
      <c r="S78" s="304"/>
      <c r="T78" s="304"/>
      <c r="U78" s="305"/>
      <c r="V78" s="321">
        <f>AH78</f>
        <v>0</v>
      </c>
      <c r="W78" s="322"/>
      <c r="X78" s="322"/>
      <c r="Y78" s="323"/>
      <c r="Z78" s="31"/>
      <c r="AA78" s="32"/>
      <c r="AB78" s="32"/>
      <c r="AC78" s="33"/>
      <c r="AD78" s="31"/>
      <c r="AE78" s="32"/>
      <c r="AF78" s="32"/>
      <c r="AG78" s="33"/>
      <c r="AH78" s="324">
        <f>AH60+AH62+AH64+AH66+AH68+AH70+AH72+AH74+AH76</f>
        <v>0</v>
      </c>
      <c r="AI78" s="325"/>
      <c r="AJ78" s="325"/>
      <c r="AK78" s="326"/>
      <c r="AL78" s="51"/>
      <c r="AM78" s="52"/>
      <c r="AN78" s="324">
        <f>AN60+AN62+AN64+AN66+AN68+AN70+AN72+AN74+AN76</f>
        <v>0</v>
      </c>
      <c r="AO78" s="325"/>
      <c r="AP78" s="325"/>
      <c r="AQ78" s="325"/>
      <c r="AR78" s="325"/>
      <c r="AS78" s="30"/>
      <c r="AW78" s="45"/>
      <c r="AY78" s="201"/>
      <c r="AZ78" s="204"/>
      <c r="BA78" s="211">
        <f>BA60+BA62+BA64+BA66+BA68+BA70+BA72+BA74+BA76</f>
        <v>0</v>
      </c>
      <c r="BB78" s="203">
        <f>BB61+BB63+BB65+BB67+BB69+BB71+BB73+BB75+BB77</f>
        <v>0</v>
      </c>
      <c r="BC78" s="203">
        <f>SUMIF(BL61:BL77,0,BC61:BC77)+ROUNDDOWN(ROUNDDOWN(BL78*105/108,0)*BM78/100,0)</f>
        <v>0</v>
      </c>
      <c r="BL78" s="41">
        <f>SUMIF(BL61:BL77,1,AH61:AK77)</f>
        <v>0</v>
      </c>
      <c r="BM78" s="41">
        <f>IF(COUNT(BM61:BM77)=0,0,SUM(BM61:BM77)/COUNT(BM61:BM77))</f>
        <v>0</v>
      </c>
    </row>
    <row r="79" spans="2:65" ht="18" customHeight="1">
      <c r="B79" s="306"/>
      <c r="C79" s="307"/>
      <c r="D79" s="307"/>
      <c r="E79" s="308"/>
      <c r="F79" s="315"/>
      <c r="G79" s="316"/>
      <c r="H79" s="316"/>
      <c r="I79" s="316"/>
      <c r="J79" s="316"/>
      <c r="K79" s="316"/>
      <c r="L79" s="316"/>
      <c r="M79" s="316"/>
      <c r="N79" s="317"/>
      <c r="O79" s="306"/>
      <c r="P79" s="307"/>
      <c r="Q79" s="307"/>
      <c r="R79" s="307"/>
      <c r="S79" s="307"/>
      <c r="T79" s="307"/>
      <c r="U79" s="308"/>
      <c r="V79" s="327">
        <f>V61+V63+V65+V67+V69+V71+V73+V75+V77-V78</f>
        <v>0</v>
      </c>
      <c r="W79" s="328"/>
      <c r="X79" s="328"/>
      <c r="Y79" s="329"/>
      <c r="Z79" s="327">
        <f>Z61+Z63+Z65+Z67+Z69+Z71+Z73+Z75+Z77</f>
        <v>0</v>
      </c>
      <c r="AA79" s="328"/>
      <c r="AB79" s="328"/>
      <c r="AC79" s="328"/>
      <c r="AD79" s="327">
        <f>AD61+AD63+AD65+AD67+AD69+AD71+AD73+AD75+AD77</f>
        <v>0</v>
      </c>
      <c r="AE79" s="328"/>
      <c r="AF79" s="328"/>
      <c r="AG79" s="328"/>
      <c r="AH79" s="327">
        <f>AY79</f>
        <v>0</v>
      </c>
      <c r="AI79" s="328"/>
      <c r="AJ79" s="328"/>
      <c r="AK79" s="328"/>
      <c r="AL79" s="53"/>
      <c r="AM79" s="54"/>
      <c r="AN79" s="327">
        <f>BB79</f>
        <v>0</v>
      </c>
      <c r="AO79" s="328"/>
      <c r="AP79" s="328"/>
      <c r="AQ79" s="328"/>
      <c r="AR79" s="328"/>
      <c r="AS79" s="182"/>
      <c r="AW79" s="45"/>
      <c r="AY79" s="207">
        <f>AY61+AY63+AY65+AY67+AY69+AY71+AY73+AY75+AY77</f>
        <v>0</v>
      </c>
      <c r="AZ79" s="209"/>
      <c r="BA79" s="209"/>
      <c r="BB79" s="205">
        <f>BB78</f>
        <v>0</v>
      </c>
      <c r="BC79" s="212"/>
    </row>
    <row r="80" spans="2:65" ht="18" customHeight="1">
      <c r="B80" s="309"/>
      <c r="C80" s="310"/>
      <c r="D80" s="310"/>
      <c r="E80" s="311"/>
      <c r="F80" s="318"/>
      <c r="G80" s="319"/>
      <c r="H80" s="319"/>
      <c r="I80" s="319"/>
      <c r="J80" s="319"/>
      <c r="K80" s="319"/>
      <c r="L80" s="319"/>
      <c r="M80" s="319"/>
      <c r="N80" s="320"/>
      <c r="O80" s="309"/>
      <c r="P80" s="310"/>
      <c r="Q80" s="310"/>
      <c r="R80" s="310"/>
      <c r="S80" s="310"/>
      <c r="T80" s="310"/>
      <c r="U80" s="311"/>
      <c r="V80" s="330"/>
      <c r="W80" s="331"/>
      <c r="X80" s="331"/>
      <c r="Y80" s="332"/>
      <c r="Z80" s="330"/>
      <c r="AA80" s="331"/>
      <c r="AB80" s="331"/>
      <c r="AC80" s="331"/>
      <c r="AD80" s="330"/>
      <c r="AE80" s="331"/>
      <c r="AF80" s="331"/>
      <c r="AG80" s="331"/>
      <c r="AH80" s="330">
        <f>AZ80</f>
        <v>0</v>
      </c>
      <c r="AI80" s="331"/>
      <c r="AJ80" s="331"/>
      <c r="AK80" s="332"/>
      <c r="AL80" s="55"/>
      <c r="AM80" s="56"/>
      <c r="AN80" s="330">
        <f>BC80</f>
        <v>0</v>
      </c>
      <c r="AO80" s="331"/>
      <c r="AP80" s="331"/>
      <c r="AQ80" s="331"/>
      <c r="AR80" s="331"/>
      <c r="AS80" s="29"/>
      <c r="AU80" s="91"/>
      <c r="AW80" s="45"/>
      <c r="AY80" s="208"/>
      <c r="AZ80" s="210">
        <f>IF(AZ61+AZ63+AZ65+AZ67+AZ69+AZ71+AZ73+AZ75+AZ77=AY79,0,ROUNDDOWN(AZ61+AZ63+AZ65+AZ67+AZ69+AZ71+AZ73+AZ75+AZ77,0))</f>
        <v>0</v>
      </c>
      <c r="BA80" s="206"/>
      <c r="BB80" s="206"/>
      <c r="BC80" s="210">
        <f>IF(BC78=BB79,0,BC78)</f>
        <v>0</v>
      </c>
    </row>
    <row r="81" spans="2:49" ht="18" customHeight="1">
      <c r="AD81" s="1" t="str">
        <f>IF(AND($F78="",$V78+$V79&gt;0),"事業の種類を選択してください。","")</f>
        <v/>
      </c>
      <c r="AN81" s="265">
        <f>IF(AN78=0,0,AN78+IF(AN80=0,AN79,AN80))</f>
        <v>0</v>
      </c>
      <c r="AO81" s="265"/>
      <c r="AP81" s="265"/>
      <c r="AQ81" s="265"/>
      <c r="AR81" s="265"/>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50</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266" t="s">
        <v>263</v>
      </c>
      <c r="AN90" s="267"/>
      <c r="AO90" s="267"/>
      <c r="AP90" s="268"/>
      <c r="AW90" s="45"/>
    </row>
    <row r="91" spans="2:49" ht="12.75" customHeight="1">
      <c r="M91" s="47"/>
      <c r="N91" s="47"/>
      <c r="O91" s="47"/>
      <c r="P91" s="47"/>
      <c r="Q91" s="47"/>
      <c r="R91" s="47"/>
      <c r="S91" s="47"/>
      <c r="T91" s="48"/>
      <c r="U91" s="48"/>
      <c r="V91" s="48"/>
      <c r="W91" s="48"/>
      <c r="X91" s="48"/>
      <c r="Y91" s="48"/>
      <c r="Z91" s="48"/>
      <c r="AA91" s="47"/>
      <c r="AB91" s="47"/>
      <c r="AC91" s="47"/>
      <c r="AL91" s="46"/>
      <c r="AM91" s="269"/>
      <c r="AN91" s="270"/>
      <c r="AO91" s="270"/>
      <c r="AP91" s="271"/>
      <c r="AW91" s="45"/>
    </row>
    <row r="92" spans="2:49" ht="12.75" customHeight="1">
      <c r="M92" s="47"/>
      <c r="N92" s="47"/>
      <c r="O92" s="47"/>
      <c r="P92" s="47"/>
      <c r="Q92" s="47"/>
      <c r="R92" s="47"/>
      <c r="S92" s="47"/>
      <c r="T92" s="47"/>
      <c r="U92" s="47"/>
      <c r="V92" s="47"/>
      <c r="W92" s="47"/>
      <c r="X92" s="47"/>
      <c r="Y92" s="47"/>
      <c r="Z92" s="47"/>
      <c r="AA92" s="47"/>
      <c r="AB92" s="47"/>
      <c r="AC92" s="47"/>
      <c r="AL92" s="46"/>
      <c r="AM92" s="219"/>
      <c r="AN92" s="219"/>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272" t="s">
        <v>2</v>
      </c>
      <c r="C94" s="273"/>
      <c r="D94" s="273"/>
      <c r="E94" s="273"/>
      <c r="F94" s="273"/>
      <c r="G94" s="273"/>
      <c r="H94" s="273"/>
      <c r="I94" s="273"/>
      <c r="J94" s="275" t="s">
        <v>10</v>
      </c>
      <c r="K94" s="275"/>
      <c r="L94" s="3" t="s">
        <v>3</v>
      </c>
      <c r="M94" s="275" t="s">
        <v>11</v>
      </c>
      <c r="N94" s="275"/>
      <c r="O94" s="276" t="s">
        <v>12</v>
      </c>
      <c r="P94" s="275"/>
      <c r="Q94" s="275"/>
      <c r="R94" s="275"/>
      <c r="S94" s="275"/>
      <c r="T94" s="275"/>
      <c r="U94" s="275" t="s">
        <v>13</v>
      </c>
      <c r="V94" s="275"/>
      <c r="W94" s="275"/>
      <c r="AD94" s="5"/>
      <c r="AE94" s="5"/>
      <c r="AF94" s="5"/>
      <c r="AG94" s="5"/>
      <c r="AH94" s="5"/>
      <c r="AI94" s="5"/>
      <c r="AJ94" s="5"/>
      <c r="AL94" s="277">
        <f ca="1">$AL$9</f>
        <v>30</v>
      </c>
      <c r="AM94" s="278"/>
      <c r="AN94" s="283" t="s">
        <v>4</v>
      </c>
      <c r="AO94" s="283"/>
      <c r="AP94" s="278">
        <v>3</v>
      </c>
      <c r="AQ94" s="278"/>
      <c r="AR94" s="283" t="s">
        <v>5</v>
      </c>
      <c r="AS94" s="286"/>
      <c r="AW94" s="45"/>
    </row>
    <row r="95" spans="2:49" ht="13.5" customHeight="1">
      <c r="B95" s="273"/>
      <c r="C95" s="273"/>
      <c r="D95" s="273"/>
      <c r="E95" s="273"/>
      <c r="F95" s="273"/>
      <c r="G95" s="273"/>
      <c r="H95" s="273"/>
      <c r="I95" s="273"/>
      <c r="J95" s="289">
        <f>$J$10</f>
        <v>0</v>
      </c>
      <c r="K95" s="291">
        <f>$K$10</f>
        <v>0</v>
      </c>
      <c r="L95" s="294">
        <f>$L$10</f>
        <v>0</v>
      </c>
      <c r="M95" s="297">
        <f>$M$10</f>
        <v>0</v>
      </c>
      <c r="N95" s="291">
        <f>$N$10</f>
        <v>0</v>
      </c>
      <c r="O95" s="297">
        <f>$O$10</f>
        <v>0</v>
      </c>
      <c r="P95" s="300">
        <f>$P$10</f>
        <v>0</v>
      </c>
      <c r="Q95" s="300">
        <f>$Q$10</f>
        <v>0</v>
      </c>
      <c r="R95" s="300">
        <f>$R$10</f>
        <v>0</v>
      </c>
      <c r="S95" s="300">
        <f>$S$10</f>
        <v>0</v>
      </c>
      <c r="T95" s="291">
        <f>$T$10</f>
        <v>0</v>
      </c>
      <c r="U95" s="297">
        <f>$U$10</f>
        <v>0</v>
      </c>
      <c r="V95" s="300">
        <f>$V$10</f>
        <v>0</v>
      </c>
      <c r="W95" s="291">
        <f>$W$10</f>
        <v>0</v>
      </c>
      <c r="AD95" s="5"/>
      <c r="AE95" s="5"/>
      <c r="AF95" s="5"/>
      <c r="AG95" s="5"/>
      <c r="AH95" s="5"/>
      <c r="AI95" s="5"/>
      <c r="AJ95" s="5"/>
      <c r="AL95" s="279"/>
      <c r="AM95" s="280"/>
      <c r="AN95" s="284"/>
      <c r="AO95" s="284"/>
      <c r="AP95" s="280"/>
      <c r="AQ95" s="280"/>
      <c r="AR95" s="284"/>
      <c r="AS95" s="287"/>
      <c r="AW95" s="45"/>
    </row>
    <row r="96" spans="2:49" ht="9" customHeight="1">
      <c r="B96" s="273"/>
      <c r="C96" s="273"/>
      <c r="D96" s="273"/>
      <c r="E96" s="273"/>
      <c r="F96" s="273"/>
      <c r="G96" s="273"/>
      <c r="H96" s="273"/>
      <c r="I96" s="273"/>
      <c r="J96" s="290"/>
      <c r="K96" s="292"/>
      <c r="L96" s="295"/>
      <c r="M96" s="298"/>
      <c r="N96" s="292"/>
      <c r="O96" s="298"/>
      <c r="P96" s="301"/>
      <c r="Q96" s="301"/>
      <c r="R96" s="301"/>
      <c r="S96" s="301"/>
      <c r="T96" s="292"/>
      <c r="U96" s="298"/>
      <c r="V96" s="301"/>
      <c r="W96" s="292"/>
      <c r="AD96" s="5"/>
      <c r="AE96" s="5"/>
      <c r="AF96" s="5"/>
      <c r="AG96" s="5"/>
      <c r="AH96" s="5"/>
      <c r="AI96" s="5"/>
      <c r="AJ96" s="5"/>
      <c r="AL96" s="281"/>
      <c r="AM96" s="282"/>
      <c r="AN96" s="285"/>
      <c r="AO96" s="285"/>
      <c r="AP96" s="282"/>
      <c r="AQ96" s="282"/>
      <c r="AR96" s="285"/>
      <c r="AS96" s="288"/>
      <c r="AW96" s="45"/>
    </row>
    <row r="97" spans="2:65" ht="6" customHeight="1">
      <c r="B97" s="274"/>
      <c r="C97" s="274"/>
      <c r="D97" s="274"/>
      <c r="E97" s="274"/>
      <c r="F97" s="274"/>
      <c r="G97" s="274"/>
      <c r="H97" s="274"/>
      <c r="I97" s="274"/>
      <c r="J97" s="290"/>
      <c r="K97" s="293"/>
      <c r="L97" s="296"/>
      <c r="M97" s="299"/>
      <c r="N97" s="293"/>
      <c r="O97" s="299"/>
      <c r="P97" s="302"/>
      <c r="Q97" s="302"/>
      <c r="R97" s="302"/>
      <c r="S97" s="302"/>
      <c r="T97" s="293"/>
      <c r="U97" s="299"/>
      <c r="V97" s="302"/>
      <c r="W97" s="293"/>
      <c r="AW97" s="45"/>
    </row>
    <row r="98" spans="2:65" ht="15" customHeight="1">
      <c r="B98" s="361" t="s">
        <v>51</v>
      </c>
      <c r="C98" s="362"/>
      <c r="D98" s="362"/>
      <c r="E98" s="362"/>
      <c r="F98" s="362"/>
      <c r="G98" s="362"/>
      <c r="H98" s="362"/>
      <c r="I98" s="363"/>
      <c r="J98" s="361" t="s">
        <v>6</v>
      </c>
      <c r="K98" s="362"/>
      <c r="L98" s="362"/>
      <c r="M98" s="362"/>
      <c r="N98" s="370"/>
      <c r="O98" s="373" t="s">
        <v>52</v>
      </c>
      <c r="P98" s="362"/>
      <c r="Q98" s="362"/>
      <c r="R98" s="362"/>
      <c r="S98" s="362"/>
      <c r="T98" s="362"/>
      <c r="U98" s="363"/>
      <c r="V98" s="12" t="s">
        <v>53</v>
      </c>
      <c r="W98" s="25"/>
      <c r="X98" s="25"/>
      <c r="Y98" s="376" t="s">
        <v>54</v>
      </c>
      <c r="Z98" s="376"/>
      <c r="AA98" s="376"/>
      <c r="AB98" s="376"/>
      <c r="AC98" s="376"/>
      <c r="AD98" s="376"/>
      <c r="AE98" s="376"/>
      <c r="AF98" s="376"/>
      <c r="AG98" s="376"/>
      <c r="AH98" s="376"/>
      <c r="AI98" s="25"/>
      <c r="AJ98" s="25"/>
      <c r="AK98" s="26"/>
      <c r="AL98" s="377" t="s">
        <v>213</v>
      </c>
      <c r="AM98" s="377"/>
      <c r="AN98" s="378" t="s">
        <v>33</v>
      </c>
      <c r="AO98" s="378"/>
      <c r="AP98" s="378"/>
      <c r="AQ98" s="378"/>
      <c r="AR98" s="378"/>
      <c r="AS98" s="379"/>
      <c r="AW98" s="45"/>
    </row>
    <row r="99" spans="2:65" ht="13.5" customHeight="1">
      <c r="B99" s="364"/>
      <c r="C99" s="365"/>
      <c r="D99" s="365"/>
      <c r="E99" s="365"/>
      <c r="F99" s="365"/>
      <c r="G99" s="365"/>
      <c r="H99" s="365"/>
      <c r="I99" s="366"/>
      <c r="J99" s="364"/>
      <c r="K99" s="365"/>
      <c r="L99" s="365"/>
      <c r="M99" s="365"/>
      <c r="N99" s="371"/>
      <c r="O99" s="374"/>
      <c r="P99" s="365"/>
      <c r="Q99" s="365"/>
      <c r="R99" s="365"/>
      <c r="S99" s="365"/>
      <c r="T99" s="365"/>
      <c r="U99" s="366"/>
      <c r="V99" s="380" t="s">
        <v>7</v>
      </c>
      <c r="W99" s="490"/>
      <c r="X99" s="490"/>
      <c r="Y99" s="491"/>
      <c r="Z99" s="386" t="s">
        <v>16</v>
      </c>
      <c r="AA99" s="387"/>
      <c r="AB99" s="387"/>
      <c r="AC99" s="388"/>
      <c r="AD99" s="495" t="s">
        <v>17</v>
      </c>
      <c r="AE99" s="496"/>
      <c r="AF99" s="496"/>
      <c r="AG99" s="497"/>
      <c r="AH99" s="398" t="s">
        <v>83</v>
      </c>
      <c r="AI99" s="399"/>
      <c r="AJ99" s="399"/>
      <c r="AK99" s="400"/>
      <c r="AL99" s="404" t="s">
        <v>214</v>
      </c>
      <c r="AM99" s="404"/>
      <c r="AN99" s="406" t="s">
        <v>19</v>
      </c>
      <c r="AO99" s="407"/>
      <c r="AP99" s="407"/>
      <c r="AQ99" s="407"/>
      <c r="AR99" s="408"/>
      <c r="AS99" s="409"/>
      <c r="AW99" s="45"/>
      <c r="AY99" s="195" t="s">
        <v>240</v>
      </c>
      <c r="AZ99" s="195" t="s">
        <v>240</v>
      </c>
      <c r="BA99" s="195" t="s">
        <v>238</v>
      </c>
      <c r="BB99" s="357" t="s">
        <v>239</v>
      </c>
      <c r="BC99" s="358"/>
    </row>
    <row r="100" spans="2:65" ht="13.5" customHeight="1">
      <c r="B100" s="367"/>
      <c r="C100" s="368"/>
      <c r="D100" s="368"/>
      <c r="E100" s="368"/>
      <c r="F100" s="368"/>
      <c r="G100" s="368"/>
      <c r="H100" s="368"/>
      <c r="I100" s="369"/>
      <c r="J100" s="367"/>
      <c r="K100" s="368"/>
      <c r="L100" s="368"/>
      <c r="M100" s="368"/>
      <c r="N100" s="372"/>
      <c r="O100" s="375"/>
      <c r="P100" s="368"/>
      <c r="Q100" s="368"/>
      <c r="R100" s="368"/>
      <c r="S100" s="368"/>
      <c r="T100" s="368"/>
      <c r="U100" s="369"/>
      <c r="V100" s="492"/>
      <c r="W100" s="493"/>
      <c r="X100" s="493"/>
      <c r="Y100" s="494"/>
      <c r="Z100" s="389"/>
      <c r="AA100" s="390"/>
      <c r="AB100" s="390"/>
      <c r="AC100" s="391"/>
      <c r="AD100" s="498"/>
      <c r="AE100" s="499"/>
      <c r="AF100" s="499"/>
      <c r="AG100" s="500"/>
      <c r="AH100" s="401"/>
      <c r="AI100" s="402"/>
      <c r="AJ100" s="402"/>
      <c r="AK100" s="403"/>
      <c r="AL100" s="405"/>
      <c r="AM100" s="405"/>
      <c r="AN100" s="359"/>
      <c r="AO100" s="359"/>
      <c r="AP100" s="359"/>
      <c r="AQ100" s="359"/>
      <c r="AR100" s="359"/>
      <c r="AS100" s="360"/>
      <c r="AW100" s="45"/>
      <c r="AY100" s="196"/>
      <c r="AZ100" s="197" t="s">
        <v>234</v>
      </c>
      <c r="BA100" s="197" t="s">
        <v>237</v>
      </c>
      <c r="BB100" s="198" t="s">
        <v>235</v>
      </c>
      <c r="BC100" s="197" t="s">
        <v>234</v>
      </c>
      <c r="BL100" s="41" t="s">
        <v>248</v>
      </c>
      <c r="BM100" s="41" t="s">
        <v>148</v>
      </c>
    </row>
    <row r="101" spans="2:65" ht="18" customHeight="1">
      <c r="B101" s="333"/>
      <c r="C101" s="334"/>
      <c r="D101" s="334"/>
      <c r="E101" s="334"/>
      <c r="F101" s="334"/>
      <c r="G101" s="334"/>
      <c r="H101" s="334"/>
      <c r="I101" s="335"/>
      <c r="J101" s="333"/>
      <c r="K101" s="334"/>
      <c r="L101" s="334"/>
      <c r="M101" s="334"/>
      <c r="N101" s="339"/>
      <c r="O101" s="87"/>
      <c r="P101" s="15" t="s">
        <v>45</v>
      </c>
      <c r="Q101" s="42"/>
      <c r="R101" s="15" t="s">
        <v>46</v>
      </c>
      <c r="S101" s="86"/>
      <c r="T101" s="341" t="s">
        <v>20</v>
      </c>
      <c r="U101" s="342"/>
      <c r="V101" s="343"/>
      <c r="W101" s="344"/>
      <c r="X101" s="344"/>
      <c r="Y101" s="57" t="s">
        <v>8</v>
      </c>
      <c r="Z101" s="35"/>
      <c r="AA101" s="36"/>
      <c r="AB101" s="36"/>
      <c r="AC101" s="34" t="s">
        <v>8</v>
      </c>
      <c r="AD101" s="35"/>
      <c r="AE101" s="36"/>
      <c r="AF101" s="36"/>
      <c r="AG101" s="37" t="s">
        <v>8</v>
      </c>
      <c r="AH101" s="324">
        <f>IF(V101="賃金で算定",V102+Z102-AD102,0)</f>
        <v>0</v>
      </c>
      <c r="AI101" s="325"/>
      <c r="AJ101" s="325"/>
      <c r="AK101" s="326"/>
      <c r="AL101" s="49"/>
      <c r="AM101" s="50"/>
      <c r="AN101" s="345"/>
      <c r="AO101" s="346"/>
      <c r="AP101" s="346"/>
      <c r="AQ101" s="346"/>
      <c r="AR101" s="346"/>
      <c r="AS101" s="37"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01"/>
      <c r="AZ101" s="199"/>
      <c r="BA101" s="203">
        <f>AN101</f>
        <v>0</v>
      </c>
      <c r="BB101" s="199"/>
      <c r="BC101" s="199"/>
    </row>
    <row r="102" spans="2:65" ht="18" customHeight="1">
      <c r="B102" s="336"/>
      <c r="C102" s="337"/>
      <c r="D102" s="337"/>
      <c r="E102" s="337"/>
      <c r="F102" s="337"/>
      <c r="G102" s="337"/>
      <c r="H102" s="337"/>
      <c r="I102" s="338"/>
      <c r="J102" s="336"/>
      <c r="K102" s="337"/>
      <c r="L102" s="337"/>
      <c r="M102" s="337"/>
      <c r="N102" s="340"/>
      <c r="O102" s="88"/>
      <c r="P102" s="5" t="s">
        <v>45</v>
      </c>
      <c r="Q102" s="43"/>
      <c r="R102" s="5" t="s">
        <v>46</v>
      </c>
      <c r="S102" s="89"/>
      <c r="T102" s="347" t="s">
        <v>21</v>
      </c>
      <c r="U102" s="348"/>
      <c r="V102" s="349"/>
      <c r="W102" s="350"/>
      <c r="X102" s="350"/>
      <c r="Y102" s="351"/>
      <c r="Z102" s="352"/>
      <c r="AA102" s="353"/>
      <c r="AB102" s="353"/>
      <c r="AC102" s="353"/>
      <c r="AD102" s="352"/>
      <c r="AE102" s="353"/>
      <c r="AF102" s="353"/>
      <c r="AG102" s="354"/>
      <c r="AH102" s="328">
        <f>IF(V101="賃金で算定",0,V102+Z102-AD102)</f>
        <v>0</v>
      </c>
      <c r="AI102" s="328"/>
      <c r="AJ102" s="328"/>
      <c r="AK102" s="329"/>
      <c r="AL102" s="355">
        <f>IF(V101="賃金で算定","賃金で算定",IF(OR(V102=0,$F119="",AV101=""),0,IF(AW101="昔",VLOOKUP($F119,労務比率,AX101,FALSE),IF(AW101="上",VLOOKUP($F119,労務比率,AX101,FALSE),IF(AW101="中",VLOOKUP($F119,労務比率,AX101,FALSE),VLOOKUP($F119,労務比率,AX101,FALSE))))))</f>
        <v>0</v>
      </c>
      <c r="AM102" s="356"/>
      <c r="AN102" s="330">
        <f>IF(V101="賃金で算定",0,INT(AH102*AL102/100))</f>
        <v>0</v>
      </c>
      <c r="AO102" s="331"/>
      <c r="AP102" s="331"/>
      <c r="AQ102" s="331"/>
      <c r="AR102" s="331"/>
      <c r="AS102" s="29"/>
      <c r="AV102" s="44"/>
      <c r="AW102" s="45"/>
      <c r="AY102" s="202">
        <f>AH102</f>
        <v>0</v>
      </c>
      <c r="AZ102" s="200">
        <f>IF(AV101&lt;=設定シート!C$85,AH102,IF(AND(AV101&gt;=設定シート!E$85,AV101&lt;=設定シート!G$85),AH102*105/108,AH102))</f>
        <v>0</v>
      </c>
      <c r="BA102" s="197"/>
      <c r="BB102" s="200">
        <f>IF($AL102="賃金で算定",0,INT(AY102*$AL102/100))</f>
        <v>0</v>
      </c>
      <c r="BC102" s="200">
        <f>IF(AY102=AZ102,BB102,AZ102*$AL102/100)</f>
        <v>0</v>
      </c>
      <c r="BL102" s="41">
        <f>IF(AY102=AZ102,0,1)</f>
        <v>0</v>
      </c>
      <c r="BM102" s="41" t="str">
        <f>IF(BL102=1,AL102,"")</f>
        <v/>
      </c>
    </row>
    <row r="103" spans="2:65" ht="18" customHeight="1">
      <c r="B103" s="333"/>
      <c r="C103" s="334"/>
      <c r="D103" s="334"/>
      <c r="E103" s="334"/>
      <c r="F103" s="334"/>
      <c r="G103" s="334"/>
      <c r="H103" s="334"/>
      <c r="I103" s="335"/>
      <c r="J103" s="333"/>
      <c r="K103" s="334"/>
      <c r="L103" s="334"/>
      <c r="M103" s="334"/>
      <c r="N103" s="339"/>
      <c r="O103" s="87"/>
      <c r="P103" s="15" t="s">
        <v>45</v>
      </c>
      <c r="Q103" s="42"/>
      <c r="R103" s="15" t="s">
        <v>46</v>
      </c>
      <c r="S103" s="86"/>
      <c r="T103" s="341" t="s">
        <v>47</v>
      </c>
      <c r="U103" s="342"/>
      <c r="V103" s="343"/>
      <c r="W103" s="344"/>
      <c r="X103" s="344"/>
      <c r="Y103" s="58"/>
      <c r="Z103" s="31"/>
      <c r="AA103" s="32"/>
      <c r="AB103" s="32"/>
      <c r="AC103" s="33"/>
      <c r="AD103" s="31"/>
      <c r="AE103" s="32"/>
      <c r="AF103" s="32"/>
      <c r="AG103" s="38"/>
      <c r="AH103" s="324">
        <f>IF(V103="賃金で算定",V104+Z104-AD104,0)</f>
        <v>0</v>
      </c>
      <c r="AI103" s="325"/>
      <c r="AJ103" s="325"/>
      <c r="AK103" s="326"/>
      <c r="AL103" s="49"/>
      <c r="AM103" s="50"/>
      <c r="AN103" s="345"/>
      <c r="AO103" s="346"/>
      <c r="AP103" s="346"/>
      <c r="AQ103" s="346"/>
      <c r="AR103" s="346"/>
      <c r="AS103" s="30"/>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01"/>
      <c r="AZ103" s="199"/>
      <c r="BA103" s="203">
        <f t="shared" ref="BA103" si="34">AN103</f>
        <v>0</v>
      </c>
      <c r="BB103" s="199"/>
      <c r="BC103" s="199"/>
      <c r="BL103" s="41"/>
      <c r="BM103" s="41"/>
    </row>
    <row r="104" spans="2:65" ht="18" customHeight="1">
      <c r="B104" s="336"/>
      <c r="C104" s="337"/>
      <c r="D104" s="337"/>
      <c r="E104" s="337"/>
      <c r="F104" s="337"/>
      <c r="G104" s="337"/>
      <c r="H104" s="337"/>
      <c r="I104" s="338"/>
      <c r="J104" s="336"/>
      <c r="K104" s="337"/>
      <c r="L104" s="337"/>
      <c r="M104" s="337"/>
      <c r="N104" s="340"/>
      <c r="O104" s="88"/>
      <c r="P104" s="5" t="s">
        <v>45</v>
      </c>
      <c r="Q104" s="43"/>
      <c r="R104" s="5" t="s">
        <v>46</v>
      </c>
      <c r="S104" s="89"/>
      <c r="T104" s="347" t="s">
        <v>48</v>
      </c>
      <c r="U104" s="348"/>
      <c r="V104" s="349"/>
      <c r="W104" s="350"/>
      <c r="X104" s="350"/>
      <c r="Y104" s="351"/>
      <c r="Z104" s="352"/>
      <c r="AA104" s="353"/>
      <c r="AB104" s="353"/>
      <c r="AC104" s="353"/>
      <c r="AD104" s="352"/>
      <c r="AE104" s="353"/>
      <c r="AF104" s="353"/>
      <c r="AG104" s="354"/>
      <c r="AH104" s="328">
        <f>IF(V103="賃金で算定",0,V104+Z104-AD104)</f>
        <v>0</v>
      </c>
      <c r="AI104" s="328"/>
      <c r="AJ104" s="328"/>
      <c r="AK104" s="329"/>
      <c r="AL104" s="355">
        <f>IF(V103="賃金で算定","賃金で算定",IF(OR(V104=0,$F119="",AV103=""),0,IF(AW103="昔",VLOOKUP($F119,労務比率,AX103,FALSE),IF(AW103="上",VLOOKUP($F119,労務比率,AX103,FALSE),IF(AW103="中",VLOOKUP($F119,労務比率,AX103,FALSE),VLOOKUP($F119,労務比率,AX103,FALSE))))))</f>
        <v>0</v>
      </c>
      <c r="AM104" s="356"/>
      <c r="AN104" s="330">
        <f>IF(V103="賃金で算定",0,INT(AH104*AL104/100))</f>
        <v>0</v>
      </c>
      <c r="AO104" s="331"/>
      <c r="AP104" s="331"/>
      <c r="AQ104" s="331"/>
      <c r="AR104" s="331"/>
      <c r="AS104" s="29"/>
      <c r="AV104" s="44"/>
      <c r="AW104" s="45"/>
      <c r="AY104" s="202">
        <f t="shared" ref="AY104" si="35">AH104</f>
        <v>0</v>
      </c>
      <c r="AZ104" s="200">
        <f>IF(AV103&lt;=設定シート!C$85,AH104,IF(AND(AV103&gt;=設定シート!E$85,AV103&lt;=設定シート!G$85),AH104*105/108,AH104))</f>
        <v>0</v>
      </c>
      <c r="BA104" s="197"/>
      <c r="BB104" s="200">
        <f t="shared" ref="BB104" si="36">IF($AL104="賃金で算定",0,INT(AY104*$AL104/100))</f>
        <v>0</v>
      </c>
      <c r="BC104" s="200">
        <f>IF(AY104=AZ104,BB104,AZ104*$AL104/100)</f>
        <v>0</v>
      </c>
      <c r="BL104" s="41">
        <f>IF(AY104=AZ104,0,1)</f>
        <v>0</v>
      </c>
      <c r="BM104" s="41" t="str">
        <f>IF(BL104=1,AL104,"")</f>
        <v/>
      </c>
    </row>
    <row r="105" spans="2:65" ht="18" customHeight="1">
      <c r="B105" s="333"/>
      <c r="C105" s="334"/>
      <c r="D105" s="334"/>
      <c r="E105" s="334"/>
      <c r="F105" s="334"/>
      <c r="G105" s="334"/>
      <c r="H105" s="334"/>
      <c r="I105" s="335"/>
      <c r="J105" s="333"/>
      <c r="K105" s="334"/>
      <c r="L105" s="334"/>
      <c r="M105" s="334"/>
      <c r="N105" s="339"/>
      <c r="O105" s="87"/>
      <c r="P105" s="15" t="s">
        <v>45</v>
      </c>
      <c r="Q105" s="42"/>
      <c r="R105" s="15" t="s">
        <v>46</v>
      </c>
      <c r="S105" s="86"/>
      <c r="T105" s="341" t="s">
        <v>47</v>
      </c>
      <c r="U105" s="342"/>
      <c r="V105" s="343"/>
      <c r="W105" s="344"/>
      <c r="X105" s="344"/>
      <c r="Y105" s="58"/>
      <c r="Z105" s="31"/>
      <c r="AA105" s="32"/>
      <c r="AB105" s="32"/>
      <c r="AC105" s="33"/>
      <c r="AD105" s="31"/>
      <c r="AE105" s="32"/>
      <c r="AF105" s="32"/>
      <c r="AG105" s="38"/>
      <c r="AH105" s="324">
        <f>IF(V105="賃金で算定",V106+Z106-AD106,0)</f>
        <v>0</v>
      </c>
      <c r="AI105" s="325"/>
      <c r="AJ105" s="325"/>
      <c r="AK105" s="326"/>
      <c r="AL105" s="49"/>
      <c r="AM105" s="50"/>
      <c r="AN105" s="345"/>
      <c r="AO105" s="346"/>
      <c r="AP105" s="346"/>
      <c r="AQ105" s="346"/>
      <c r="AR105" s="346"/>
      <c r="AS105" s="30"/>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01"/>
      <c r="AZ105" s="199"/>
      <c r="BA105" s="203">
        <f t="shared" ref="BA105" si="37">AN105</f>
        <v>0</v>
      </c>
      <c r="BB105" s="199"/>
      <c r="BC105" s="199"/>
    </row>
    <row r="106" spans="2:65" ht="18" customHeight="1">
      <c r="B106" s="336"/>
      <c r="C106" s="337"/>
      <c r="D106" s="337"/>
      <c r="E106" s="337"/>
      <c r="F106" s="337"/>
      <c r="G106" s="337"/>
      <c r="H106" s="337"/>
      <c r="I106" s="338"/>
      <c r="J106" s="336"/>
      <c r="K106" s="337"/>
      <c r="L106" s="337"/>
      <c r="M106" s="337"/>
      <c r="N106" s="340"/>
      <c r="O106" s="88"/>
      <c r="P106" s="5" t="s">
        <v>45</v>
      </c>
      <c r="Q106" s="43"/>
      <c r="R106" s="5" t="s">
        <v>46</v>
      </c>
      <c r="S106" s="89"/>
      <c r="T106" s="347" t="s">
        <v>48</v>
      </c>
      <c r="U106" s="348"/>
      <c r="V106" s="349"/>
      <c r="W106" s="350"/>
      <c r="X106" s="350"/>
      <c r="Y106" s="351"/>
      <c r="Z106" s="349"/>
      <c r="AA106" s="350"/>
      <c r="AB106" s="350"/>
      <c r="AC106" s="350"/>
      <c r="AD106" s="349"/>
      <c r="AE106" s="350"/>
      <c r="AF106" s="350"/>
      <c r="AG106" s="351"/>
      <c r="AH106" s="328">
        <f>IF(V105="賃金で算定",0,V106+Z106-AD106)</f>
        <v>0</v>
      </c>
      <c r="AI106" s="328"/>
      <c r="AJ106" s="328"/>
      <c r="AK106" s="329"/>
      <c r="AL106" s="355">
        <f>IF(V105="賃金で算定","賃金で算定",IF(OR(V106=0,$F119="",AV105=""),0,IF(AW105="昔",VLOOKUP($F119,労務比率,AX105,FALSE),IF(AW105="上",VLOOKUP($F119,労務比率,AX105,FALSE),IF(AW105="中",VLOOKUP($F119,労務比率,AX105,FALSE),VLOOKUP($F119,労務比率,AX105,FALSE))))))</f>
        <v>0</v>
      </c>
      <c r="AM106" s="356"/>
      <c r="AN106" s="330">
        <f>IF(V105="賃金で算定",0,INT(AH106*AL106/100))</f>
        <v>0</v>
      </c>
      <c r="AO106" s="331"/>
      <c r="AP106" s="331"/>
      <c r="AQ106" s="331"/>
      <c r="AR106" s="331"/>
      <c r="AS106" s="29"/>
      <c r="AV106" s="44"/>
      <c r="AW106" s="45"/>
      <c r="AY106" s="202">
        <f t="shared" ref="AY106" si="38">AH106</f>
        <v>0</v>
      </c>
      <c r="AZ106" s="200">
        <f>IF(AV105&lt;=設定シート!C$85,AH106,IF(AND(AV105&gt;=設定シート!E$85,AV105&lt;=設定シート!G$85),AH106*105/108,AH106))</f>
        <v>0</v>
      </c>
      <c r="BA106" s="197"/>
      <c r="BB106" s="200">
        <f t="shared" ref="BB106" si="39">IF($AL106="賃金で算定",0,INT(AY106*$AL106/100))</f>
        <v>0</v>
      </c>
      <c r="BC106" s="200">
        <f>IF(AY106=AZ106,BB106,AZ106*$AL106/100)</f>
        <v>0</v>
      </c>
      <c r="BL106" s="41">
        <f>IF(AY106=AZ106,0,1)</f>
        <v>0</v>
      </c>
      <c r="BM106" s="41" t="str">
        <f>IF(BL106=1,AL106,"")</f>
        <v/>
      </c>
    </row>
    <row r="107" spans="2:65" ht="18" customHeight="1">
      <c r="B107" s="333"/>
      <c r="C107" s="334"/>
      <c r="D107" s="334"/>
      <c r="E107" s="334"/>
      <c r="F107" s="334"/>
      <c r="G107" s="334"/>
      <c r="H107" s="334"/>
      <c r="I107" s="335"/>
      <c r="J107" s="333"/>
      <c r="K107" s="334"/>
      <c r="L107" s="334"/>
      <c r="M107" s="334"/>
      <c r="N107" s="339"/>
      <c r="O107" s="87"/>
      <c r="P107" s="15" t="s">
        <v>45</v>
      </c>
      <c r="Q107" s="42"/>
      <c r="R107" s="15" t="s">
        <v>46</v>
      </c>
      <c r="S107" s="86"/>
      <c r="T107" s="341" t="s">
        <v>20</v>
      </c>
      <c r="U107" s="342"/>
      <c r="V107" s="343"/>
      <c r="W107" s="344"/>
      <c r="X107" s="344"/>
      <c r="Y107" s="59"/>
      <c r="Z107" s="27"/>
      <c r="AA107" s="28"/>
      <c r="AB107" s="28"/>
      <c r="AC107" s="39"/>
      <c r="AD107" s="27"/>
      <c r="AE107" s="28"/>
      <c r="AF107" s="28"/>
      <c r="AG107" s="40"/>
      <c r="AH107" s="324">
        <f>IF(V107="賃金で算定",V108+Z108-AD108,0)</f>
        <v>0</v>
      </c>
      <c r="AI107" s="325"/>
      <c r="AJ107" s="325"/>
      <c r="AK107" s="326"/>
      <c r="AL107" s="49"/>
      <c r="AM107" s="50"/>
      <c r="AN107" s="345"/>
      <c r="AO107" s="346"/>
      <c r="AP107" s="346"/>
      <c r="AQ107" s="346"/>
      <c r="AR107" s="346"/>
      <c r="AS107" s="30"/>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01"/>
      <c r="AZ107" s="199"/>
      <c r="BA107" s="203">
        <f t="shared" ref="BA107" si="40">AN107</f>
        <v>0</v>
      </c>
      <c r="BB107" s="199"/>
      <c r="BC107" s="199"/>
    </row>
    <row r="108" spans="2:65" ht="18" customHeight="1">
      <c r="B108" s="336"/>
      <c r="C108" s="337"/>
      <c r="D108" s="337"/>
      <c r="E108" s="337"/>
      <c r="F108" s="337"/>
      <c r="G108" s="337"/>
      <c r="H108" s="337"/>
      <c r="I108" s="338"/>
      <c r="J108" s="336"/>
      <c r="K108" s="337"/>
      <c r="L108" s="337"/>
      <c r="M108" s="337"/>
      <c r="N108" s="340"/>
      <c r="O108" s="88"/>
      <c r="P108" s="5" t="s">
        <v>45</v>
      </c>
      <c r="Q108" s="43"/>
      <c r="R108" s="5" t="s">
        <v>46</v>
      </c>
      <c r="S108" s="89"/>
      <c r="T108" s="347" t="s">
        <v>21</v>
      </c>
      <c r="U108" s="348"/>
      <c r="V108" s="349"/>
      <c r="W108" s="350"/>
      <c r="X108" s="350"/>
      <c r="Y108" s="351"/>
      <c r="Z108" s="352"/>
      <c r="AA108" s="353"/>
      <c r="AB108" s="353"/>
      <c r="AC108" s="353"/>
      <c r="AD108" s="349"/>
      <c r="AE108" s="350"/>
      <c r="AF108" s="350"/>
      <c r="AG108" s="351"/>
      <c r="AH108" s="328">
        <f>IF(V107="賃金で算定",0,V108+Z108-AD108)</f>
        <v>0</v>
      </c>
      <c r="AI108" s="328"/>
      <c r="AJ108" s="328"/>
      <c r="AK108" s="329"/>
      <c r="AL108" s="355">
        <f>IF(V107="賃金で算定","賃金で算定",IF(OR(V108=0,$F119="",AV107=""),0,IF(AW107="昔",VLOOKUP($F119,労務比率,AX107,FALSE),IF(AW107="上",VLOOKUP($F119,労務比率,AX107,FALSE),IF(AW107="中",VLOOKUP($F119,労務比率,AX107,FALSE),VLOOKUP($F119,労務比率,AX107,FALSE))))))</f>
        <v>0</v>
      </c>
      <c r="AM108" s="356"/>
      <c r="AN108" s="330">
        <f>IF(V107="賃金で算定",0,INT(AH108*AL108/100))</f>
        <v>0</v>
      </c>
      <c r="AO108" s="331"/>
      <c r="AP108" s="331"/>
      <c r="AQ108" s="331"/>
      <c r="AR108" s="331"/>
      <c r="AS108" s="29"/>
      <c r="AV108" s="44"/>
      <c r="AW108" s="45"/>
      <c r="AY108" s="202">
        <f t="shared" ref="AY108" si="41">AH108</f>
        <v>0</v>
      </c>
      <c r="AZ108" s="200">
        <f>IF(AV107&lt;=設定シート!C$85,AH108,IF(AND(AV107&gt;=設定シート!E$85,AV107&lt;=設定シート!G$85),AH108*105/108,AH108))</f>
        <v>0</v>
      </c>
      <c r="BA108" s="197"/>
      <c r="BB108" s="200">
        <f t="shared" ref="BB108" si="42">IF($AL108="賃金で算定",0,INT(AY108*$AL108/100))</f>
        <v>0</v>
      </c>
      <c r="BC108" s="200">
        <f>IF(AY108=AZ108,BB108,AZ108*$AL108/100)</f>
        <v>0</v>
      </c>
      <c r="BL108" s="41">
        <f>IF(AY108=AZ108,0,1)</f>
        <v>0</v>
      </c>
      <c r="BM108" s="41" t="str">
        <f>IF(BL108=1,AL108,"")</f>
        <v/>
      </c>
    </row>
    <row r="109" spans="2:65" ht="18" customHeight="1">
      <c r="B109" s="333"/>
      <c r="C109" s="334"/>
      <c r="D109" s="334"/>
      <c r="E109" s="334"/>
      <c r="F109" s="334"/>
      <c r="G109" s="334"/>
      <c r="H109" s="334"/>
      <c r="I109" s="335"/>
      <c r="J109" s="333"/>
      <c r="K109" s="334"/>
      <c r="L109" s="334"/>
      <c r="M109" s="334"/>
      <c r="N109" s="339"/>
      <c r="O109" s="87"/>
      <c r="P109" s="15" t="s">
        <v>45</v>
      </c>
      <c r="Q109" s="42"/>
      <c r="R109" s="15" t="s">
        <v>46</v>
      </c>
      <c r="S109" s="86"/>
      <c r="T109" s="341" t="s">
        <v>47</v>
      </c>
      <c r="U109" s="342"/>
      <c r="V109" s="343"/>
      <c r="W109" s="344"/>
      <c r="X109" s="344"/>
      <c r="Y109" s="58"/>
      <c r="Z109" s="31"/>
      <c r="AA109" s="32"/>
      <c r="AB109" s="32"/>
      <c r="AC109" s="33"/>
      <c r="AD109" s="31"/>
      <c r="AE109" s="32"/>
      <c r="AF109" s="32"/>
      <c r="AG109" s="38"/>
      <c r="AH109" s="324">
        <f>IF(V109="賃金で算定",V110+Z110-AD110,0)</f>
        <v>0</v>
      </c>
      <c r="AI109" s="325"/>
      <c r="AJ109" s="325"/>
      <c r="AK109" s="326"/>
      <c r="AL109" s="49"/>
      <c r="AM109" s="50"/>
      <c r="AN109" s="345"/>
      <c r="AO109" s="346"/>
      <c r="AP109" s="346"/>
      <c r="AQ109" s="346"/>
      <c r="AR109" s="346"/>
      <c r="AS109" s="30"/>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01"/>
      <c r="AZ109" s="199"/>
      <c r="BA109" s="203">
        <f t="shared" ref="BA109" si="43">AN109</f>
        <v>0</v>
      </c>
      <c r="BB109" s="199"/>
      <c r="BC109" s="199"/>
    </row>
    <row r="110" spans="2:65" ht="18" customHeight="1">
      <c r="B110" s="336"/>
      <c r="C110" s="337"/>
      <c r="D110" s="337"/>
      <c r="E110" s="337"/>
      <c r="F110" s="337"/>
      <c r="G110" s="337"/>
      <c r="H110" s="337"/>
      <c r="I110" s="338"/>
      <c r="J110" s="336"/>
      <c r="K110" s="337"/>
      <c r="L110" s="337"/>
      <c r="M110" s="337"/>
      <c r="N110" s="340"/>
      <c r="O110" s="88"/>
      <c r="P110" s="5" t="s">
        <v>45</v>
      </c>
      <c r="Q110" s="43"/>
      <c r="R110" s="5" t="s">
        <v>46</v>
      </c>
      <c r="S110" s="89"/>
      <c r="T110" s="347" t="s">
        <v>48</v>
      </c>
      <c r="U110" s="348"/>
      <c r="V110" s="349"/>
      <c r="W110" s="350"/>
      <c r="X110" s="350"/>
      <c r="Y110" s="351"/>
      <c r="Z110" s="349"/>
      <c r="AA110" s="350"/>
      <c r="AB110" s="350"/>
      <c r="AC110" s="350"/>
      <c r="AD110" s="352"/>
      <c r="AE110" s="353"/>
      <c r="AF110" s="353"/>
      <c r="AG110" s="354"/>
      <c r="AH110" s="328">
        <f>IF(V109="賃金で算定",0,V110+Z110-AD110)</f>
        <v>0</v>
      </c>
      <c r="AI110" s="328"/>
      <c r="AJ110" s="328"/>
      <c r="AK110" s="329"/>
      <c r="AL110" s="355">
        <f>IF(V109="賃金で算定","賃金で算定",IF(OR(V110=0,$F119="",AV109=""),0,IF(AW109="昔",VLOOKUP($F119,労務比率,AX109,FALSE),IF(AW109="上",VLOOKUP($F119,労務比率,AX109,FALSE),IF(AW109="中",VLOOKUP($F119,労務比率,AX109,FALSE),VLOOKUP($F119,労務比率,AX109,FALSE))))))</f>
        <v>0</v>
      </c>
      <c r="AM110" s="356"/>
      <c r="AN110" s="330">
        <f>IF(V109="賃金で算定",0,INT(AH110*AL110/100))</f>
        <v>0</v>
      </c>
      <c r="AO110" s="331"/>
      <c r="AP110" s="331"/>
      <c r="AQ110" s="331"/>
      <c r="AR110" s="331"/>
      <c r="AS110" s="29"/>
      <c r="AV110" s="44"/>
      <c r="AW110" s="45"/>
      <c r="AY110" s="202">
        <f t="shared" ref="AY110" si="44">AH110</f>
        <v>0</v>
      </c>
      <c r="AZ110" s="200">
        <f>IF(AV109&lt;=設定シート!C$85,AH110,IF(AND(AV109&gt;=設定シート!E$85,AV109&lt;=設定シート!G$85),AH110*105/108,AH110))</f>
        <v>0</v>
      </c>
      <c r="BA110" s="197"/>
      <c r="BB110" s="200">
        <f t="shared" ref="BB110" si="45">IF($AL110="賃金で算定",0,INT(AY110*$AL110/100))</f>
        <v>0</v>
      </c>
      <c r="BC110" s="200">
        <f>IF(AY110=AZ110,BB110,AZ110*$AL110/100)</f>
        <v>0</v>
      </c>
      <c r="BL110" s="41">
        <f>IF(AY110=AZ110,0,1)</f>
        <v>0</v>
      </c>
      <c r="BM110" s="41" t="str">
        <f>IF(BL110=1,AL110,"")</f>
        <v/>
      </c>
    </row>
    <row r="111" spans="2:65" ht="18" customHeight="1">
      <c r="B111" s="333"/>
      <c r="C111" s="334"/>
      <c r="D111" s="334"/>
      <c r="E111" s="334"/>
      <c r="F111" s="334"/>
      <c r="G111" s="334"/>
      <c r="H111" s="334"/>
      <c r="I111" s="335"/>
      <c r="J111" s="333"/>
      <c r="K111" s="334"/>
      <c r="L111" s="334"/>
      <c r="M111" s="334"/>
      <c r="N111" s="339"/>
      <c r="O111" s="87"/>
      <c r="P111" s="15" t="s">
        <v>45</v>
      </c>
      <c r="Q111" s="42"/>
      <c r="R111" s="15" t="s">
        <v>46</v>
      </c>
      <c r="S111" s="86"/>
      <c r="T111" s="341" t="s">
        <v>47</v>
      </c>
      <c r="U111" s="342"/>
      <c r="V111" s="343"/>
      <c r="W111" s="344"/>
      <c r="X111" s="344"/>
      <c r="Y111" s="58"/>
      <c r="Z111" s="31"/>
      <c r="AA111" s="32"/>
      <c r="AB111" s="32"/>
      <c r="AC111" s="33"/>
      <c r="AD111" s="31"/>
      <c r="AE111" s="32"/>
      <c r="AF111" s="32"/>
      <c r="AG111" s="38"/>
      <c r="AH111" s="324">
        <f>IF(V111="賃金で算定",V112+Z112-AD112,0)</f>
        <v>0</v>
      </c>
      <c r="AI111" s="325"/>
      <c r="AJ111" s="325"/>
      <c r="AK111" s="326"/>
      <c r="AL111" s="49"/>
      <c r="AM111" s="50"/>
      <c r="AN111" s="345"/>
      <c r="AO111" s="346"/>
      <c r="AP111" s="346"/>
      <c r="AQ111" s="346"/>
      <c r="AR111" s="346"/>
      <c r="AS111" s="30"/>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01"/>
      <c r="AZ111" s="199"/>
      <c r="BA111" s="203">
        <f t="shared" ref="BA111" si="46">AN111</f>
        <v>0</v>
      </c>
      <c r="BB111" s="199"/>
      <c r="BC111" s="199"/>
    </row>
    <row r="112" spans="2:65" ht="18" customHeight="1">
      <c r="B112" s="336"/>
      <c r="C112" s="337"/>
      <c r="D112" s="337"/>
      <c r="E112" s="337"/>
      <c r="F112" s="337"/>
      <c r="G112" s="337"/>
      <c r="H112" s="337"/>
      <c r="I112" s="338"/>
      <c r="J112" s="336"/>
      <c r="K112" s="337"/>
      <c r="L112" s="337"/>
      <c r="M112" s="337"/>
      <c r="N112" s="340"/>
      <c r="O112" s="88"/>
      <c r="P112" s="5" t="s">
        <v>45</v>
      </c>
      <c r="Q112" s="43"/>
      <c r="R112" s="5" t="s">
        <v>46</v>
      </c>
      <c r="S112" s="89"/>
      <c r="T112" s="347" t="s">
        <v>48</v>
      </c>
      <c r="U112" s="348"/>
      <c r="V112" s="349"/>
      <c r="W112" s="350"/>
      <c r="X112" s="350"/>
      <c r="Y112" s="351"/>
      <c r="Z112" s="349"/>
      <c r="AA112" s="350"/>
      <c r="AB112" s="350"/>
      <c r="AC112" s="350"/>
      <c r="AD112" s="352"/>
      <c r="AE112" s="353"/>
      <c r="AF112" s="353"/>
      <c r="AG112" s="354"/>
      <c r="AH112" s="328">
        <f>IF(V111="賃金で算定",0,V112+Z112-AD112)</f>
        <v>0</v>
      </c>
      <c r="AI112" s="328"/>
      <c r="AJ112" s="328"/>
      <c r="AK112" s="329"/>
      <c r="AL112" s="355">
        <f>IF(V111="賃金で算定","賃金で算定",IF(OR(V112=0,$F119="",AV111=""),0,IF(AW111="昔",VLOOKUP($F119,労務比率,AX111,FALSE),IF(AW111="上",VLOOKUP($F119,労務比率,AX111,FALSE),IF(AW111="中",VLOOKUP($F119,労務比率,AX111,FALSE),VLOOKUP($F119,労務比率,AX111,FALSE))))))</f>
        <v>0</v>
      </c>
      <c r="AM112" s="356"/>
      <c r="AN112" s="330">
        <f>IF(V111="賃金で算定",0,INT(AH112*AL112/100))</f>
        <v>0</v>
      </c>
      <c r="AO112" s="331"/>
      <c r="AP112" s="331"/>
      <c r="AQ112" s="331"/>
      <c r="AR112" s="331"/>
      <c r="AS112" s="29"/>
      <c r="AV112" s="44"/>
      <c r="AW112" s="45"/>
      <c r="AY112" s="202">
        <f t="shared" ref="AY112" si="47">AH112</f>
        <v>0</v>
      </c>
      <c r="AZ112" s="200">
        <f>IF(AV111&lt;=設定シート!C$85,AH112,IF(AND(AV111&gt;=設定シート!E$85,AV111&lt;=設定シート!G$85),AH112*105/108,AH112))</f>
        <v>0</v>
      </c>
      <c r="BA112" s="197"/>
      <c r="BB112" s="200">
        <f t="shared" ref="BB112" si="48">IF($AL112="賃金で算定",0,INT(AY112*$AL112/100))</f>
        <v>0</v>
      </c>
      <c r="BC112" s="200">
        <f>IF(AY112=AZ112,BB112,AZ112*$AL112/100)</f>
        <v>0</v>
      </c>
      <c r="BL112" s="41">
        <f>IF(AY112=AZ112,0,1)</f>
        <v>0</v>
      </c>
      <c r="BM112" s="41" t="str">
        <f>IF(BL112=1,AL112,"")</f>
        <v/>
      </c>
    </row>
    <row r="113" spans="2:65" ht="18" customHeight="1">
      <c r="B113" s="333"/>
      <c r="C113" s="334"/>
      <c r="D113" s="334"/>
      <c r="E113" s="334"/>
      <c r="F113" s="334"/>
      <c r="G113" s="334"/>
      <c r="H113" s="334"/>
      <c r="I113" s="335"/>
      <c r="J113" s="333"/>
      <c r="K113" s="334"/>
      <c r="L113" s="334"/>
      <c r="M113" s="334"/>
      <c r="N113" s="339"/>
      <c r="O113" s="87"/>
      <c r="P113" s="15" t="s">
        <v>45</v>
      </c>
      <c r="Q113" s="42"/>
      <c r="R113" s="15" t="s">
        <v>46</v>
      </c>
      <c r="S113" s="86"/>
      <c r="T113" s="341" t="s">
        <v>20</v>
      </c>
      <c r="U113" s="342"/>
      <c r="V113" s="343"/>
      <c r="W113" s="344"/>
      <c r="X113" s="344"/>
      <c r="Y113" s="58"/>
      <c r="Z113" s="31"/>
      <c r="AA113" s="32"/>
      <c r="AB113" s="32"/>
      <c r="AC113" s="33"/>
      <c r="AD113" s="31"/>
      <c r="AE113" s="32"/>
      <c r="AF113" s="32"/>
      <c r="AG113" s="38"/>
      <c r="AH113" s="324">
        <f>IF(V113="賃金で算定",V114+Z114-AD114,0)</f>
        <v>0</v>
      </c>
      <c r="AI113" s="325"/>
      <c r="AJ113" s="325"/>
      <c r="AK113" s="326"/>
      <c r="AL113" s="49"/>
      <c r="AM113" s="50"/>
      <c r="AN113" s="345"/>
      <c r="AO113" s="346"/>
      <c r="AP113" s="346"/>
      <c r="AQ113" s="346"/>
      <c r="AR113" s="346"/>
      <c r="AS113" s="30"/>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01"/>
      <c r="AZ113" s="199"/>
      <c r="BA113" s="203">
        <f t="shared" ref="BA113" si="49">AN113</f>
        <v>0</v>
      </c>
      <c r="BB113" s="199"/>
      <c r="BC113" s="199"/>
    </row>
    <row r="114" spans="2:65" ht="18" customHeight="1">
      <c r="B114" s="336"/>
      <c r="C114" s="337"/>
      <c r="D114" s="337"/>
      <c r="E114" s="337"/>
      <c r="F114" s="337"/>
      <c r="G114" s="337"/>
      <c r="H114" s="337"/>
      <c r="I114" s="338"/>
      <c r="J114" s="336"/>
      <c r="K114" s="337"/>
      <c r="L114" s="337"/>
      <c r="M114" s="337"/>
      <c r="N114" s="340"/>
      <c r="O114" s="88"/>
      <c r="P114" s="5" t="s">
        <v>45</v>
      </c>
      <c r="Q114" s="43"/>
      <c r="R114" s="5" t="s">
        <v>46</v>
      </c>
      <c r="S114" s="89"/>
      <c r="T114" s="347" t="s">
        <v>21</v>
      </c>
      <c r="U114" s="348"/>
      <c r="V114" s="349"/>
      <c r="W114" s="350"/>
      <c r="X114" s="350"/>
      <c r="Y114" s="351"/>
      <c r="Z114" s="349"/>
      <c r="AA114" s="350"/>
      <c r="AB114" s="350"/>
      <c r="AC114" s="350"/>
      <c r="AD114" s="352"/>
      <c r="AE114" s="353"/>
      <c r="AF114" s="353"/>
      <c r="AG114" s="354"/>
      <c r="AH114" s="328">
        <f>IF(V113="賃金で算定",0,V114+Z114-AD114)</f>
        <v>0</v>
      </c>
      <c r="AI114" s="328"/>
      <c r="AJ114" s="328"/>
      <c r="AK114" s="329"/>
      <c r="AL114" s="355">
        <f>IF(V113="賃金で算定","賃金で算定",IF(OR(V114=0,$F119="",AV113=""),0,IF(AW113="昔",VLOOKUP($F119,労務比率,AX113,FALSE),IF(AW113="上",VLOOKUP($F119,労務比率,AX113,FALSE),IF(AW113="中",VLOOKUP($F119,労務比率,AX113,FALSE),VLOOKUP($F119,労務比率,AX113,FALSE))))))</f>
        <v>0</v>
      </c>
      <c r="AM114" s="356"/>
      <c r="AN114" s="330">
        <f>IF(V113="賃金で算定",0,INT(AH114*AL114/100))</f>
        <v>0</v>
      </c>
      <c r="AO114" s="331"/>
      <c r="AP114" s="331"/>
      <c r="AQ114" s="331"/>
      <c r="AR114" s="331"/>
      <c r="AS114" s="29"/>
      <c r="AV114" s="44"/>
      <c r="AW114" s="45"/>
      <c r="AY114" s="202">
        <f t="shared" ref="AY114" si="50">AH114</f>
        <v>0</v>
      </c>
      <c r="AZ114" s="200">
        <f>IF(AV113&lt;=設定シート!C$85,AH114,IF(AND(AV113&gt;=設定シート!E$85,AV113&lt;=設定シート!G$85),AH114*105/108,AH114))</f>
        <v>0</v>
      </c>
      <c r="BA114" s="197"/>
      <c r="BB114" s="200">
        <f t="shared" ref="BB114" si="51">IF($AL114="賃金で算定",0,INT(AY114*$AL114/100))</f>
        <v>0</v>
      </c>
      <c r="BC114" s="200">
        <f>IF(AY114=AZ114,BB114,AZ114*$AL114/100)</f>
        <v>0</v>
      </c>
      <c r="BL114" s="41">
        <f>IF(AY114=AZ114,0,1)</f>
        <v>0</v>
      </c>
      <c r="BM114" s="41" t="str">
        <f>IF(BL114=1,AL114,"")</f>
        <v/>
      </c>
    </row>
    <row r="115" spans="2:65" ht="18" customHeight="1">
      <c r="B115" s="333"/>
      <c r="C115" s="334"/>
      <c r="D115" s="334"/>
      <c r="E115" s="334"/>
      <c r="F115" s="334"/>
      <c r="G115" s="334"/>
      <c r="H115" s="334"/>
      <c r="I115" s="335"/>
      <c r="J115" s="333"/>
      <c r="K115" s="334"/>
      <c r="L115" s="334"/>
      <c r="M115" s="334"/>
      <c r="N115" s="339"/>
      <c r="O115" s="87"/>
      <c r="P115" s="15" t="s">
        <v>45</v>
      </c>
      <c r="Q115" s="42"/>
      <c r="R115" s="15" t="s">
        <v>46</v>
      </c>
      <c r="S115" s="86"/>
      <c r="T115" s="341" t="s">
        <v>47</v>
      </c>
      <c r="U115" s="342"/>
      <c r="V115" s="343"/>
      <c r="W115" s="344"/>
      <c r="X115" s="344"/>
      <c r="Y115" s="58"/>
      <c r="Z115" s="31"/>
      <c r="AA115" s="32"/>
      <c r="AB115" s="32"/>
      <c r="AC115" s="33"/>
      <c r="AD115" s="31"/>
      <c r="AE115" s="32"/>
      <c r="AF115" s="32"/>
      <c r="AG115" s="38"/>
      <c r="AH115" s="324">
        <f>IF(V115="賃金で算定",V116+Z116-AD116,0)</f>
        <v>0</v>
      </c>
      <c r="AI115" s="325"/>
      <c r="AJ115" s="325"/>
      <c r="AK115" s="326"/>
      <c r="AL115" s="49"/>
      <c r="AM115" s="50"/>
      <c r="AN115" s="345"/>
      <c r="AO115" s="346"/>
      <c r="AP115" s="346"/>
      <c r="AQ115" s="346"/>
      <c r="AR115" s="346"/>
      <c r="AS115" s="30"/>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01"/>
      <c r="AZ115" s="199"/>
      <c r="BA115" s="203">
        <f t="shared" ref="BA115" si="52">AN115</f>
        <v>0</v>
      </c>
      <c r="BB115" s="199"/>
      <c r="BC115" s="199"/>
    </row>
    <row r="116" spans="2:65" ht="18" customHeight="1">
      <c r="B116" s="336"/>
      <c r="C116" s="337"/>
      <c r="D116" s="337"/>
      <c r="E116" s="337"/>
      <c r="F116" s="337"/>
      <c r="G116" s="337"/>
      <c r="H116" s="337"/>
      <c r="I116" s="338"/>
      <c r="J116" s="336"/>
      <c r="K116" s="337"/>
      <c r="L116" s="337"/>
      <c r="M116" s="337"/>
      <c r="N116" s="340"/>
      <c r="O116" s="88"/>
      <c r="P116" s="5" t="s">
        <v>45</v>
      </c>
      <c r="Q116" s="43"/>
      <c r="R116" s="5" t="s">
        <v>46</v>
      </c>
      <c r="S116" s="89"/>
      <c r="T116" s="347" t="s">
        <v>48</v>
      </c>
      <c r="U116" s="348"/>
      <c r="V116" s="349"/>
      <c r="W116" s="350"/>
      <c r="X116" s="350"/>
      <c r="Y116" s="351"/>
      <c r="Z116" s="349"/>
      <c r="AA116" s="350"/>
      <c r="AB116" s="350"/>
      <c r="AC116" s="350"/>
      <c r="AD116" s="352"/>
      <c r="AE116" s="353"/>
      <c r="AF116" s="353"/>
      <c r="AG116" s="354"/>
      <c r="AH116" s="328">
        <f>IF(V115="賃金で算定",0,V116+Z116-AD116)</f>
        <v>0</v>
      </c>
      <c r="AI116" s="328"/>
      <c r="AJ116" s="328"/>
      <c r="AK116" s="329"/>
      <c r="AL116" s="355">
        <f>IF(V115="賃金で算定","賃金で算定",IF(OR(V116=0,$F119="",AV115=""),0,IF(AW115="昔",VLOOKUP($F119,労務比率,AX115,FALSE),IF(AW115="上",VLOOKUP($F119,労務比率,AX115,FALSE),IF(AW115="中",VLOOKUP($F119,労務比率,AX115,FALSE),VLOOKUP($F119,労務比率,AX115,FALSE))))))</f>
        <v>0</v>
      </c>
      <c r="AM116" s="356"/>
      <c r="AN116" s="330">
        <f>IF(V115="賃金で算定",0,INT(AH116*AL116/100))</f>
        <v>0</v>
      </c>
      <c r="AO116" s="331"/>
      <c r="AP116" s="331"/>
      <c r="AQ116" s="331"/>
      <c r="AR116" s="331"/>
      <c r="AS116" s="29"/>
      <c r="AV116" s="44"/>
      <c r="AW116" s="45"/>
      <c r="AY116" s="202">
        <f t="shared" ref="AY116" si="53">AH116</f>
        <v>0</v>
      </c>
      <c r="AZ116" s="200">
        <f>IF(AV115&lt;=設定シート!C$85,AH116,IF(AND(AV115&gt;=設定シート!E$85,AV115&lt;=設定シート!G$85),AH116*105/108,AH116))</f>
        <v>0</v>
      </c>
      <c r="BA116" s="197"/>
      <c r="BB116" s="200">
        <f t="shared" ref="BB116" si="54">IF($AL116="賃金で算定",0,INT(AY116*$AL116/100))</f>
        <v>0</v>
      </c>
      <c r="BC116" s="200">
        <f>IF(AY116=AZ116,BB116,AZ116*$AL116/100)</f>
        <v>0</v>
      </c>
      <c r="BL116" s="41">
        <f>IF(AY116=AZ116,0,1)</f>
        <v>0</v>
      </c>
      <c r="BM116" s="41" t="str">
        <f>IF(BL116=1,AL116,"")</f>
        <v/>
      </c>
    </row>
    <row r="117" spans="2:65" ht="18" customHeight="1">
      <c r="B117" s="333"/>
      <c r="C117" s="334"/>
      <c r="D117" s="334"/>
      <c r="E117" s="334"/>
      <c r="F117" s="334"/>
      <c r="G117" s="334"/>
      <c r="H117" s="334"/>
      <c r="I117" s="335"/>
      <c r="J117" s="333"/>
      <c r="K117" s="334"/>
      <c r="L117" s="334"/>
      <c r="M117" s="334"/>
      <c r="N117" s="339"/>
      <c r="O117" s="87"/>
      <c r="P117" s="15" t="s">
        <v>45</v>
      </c>
      <c r="Q117" s="42"/>
      <c r="R117" s="15" t="s">
        <v>46</v>
      </c>
      <c r="S117" s="86"/>
      <c r="T117" s="341" t="s">
        <v>47</v>
      </c>
      <c r="U117" s="342"/>
      <c r="V117" s="343"/>
      <c r="W117" s="344"/>
      <c r="X117" s="344"/>
      <c r="Y117" s="58"/>
      <c r="Z117" s="31"/>
      <c r="AA117" s="32"/>
      <c r="AB117" s="32"/>
      <c r="AC117" s="33"/>
      <c r="AD117" s="31"/>
      <c r="AE117" s="32"/>
      <c r="AF117" s="32"/>
      <c r="AG117" s="38"/>
      <c r="AH117" s="324">
        <f>IF(V117="賃金で算定",V118+Z118-AD118,0)</f>
        <v>0</v>
      </c>
      <c r="AI117" s="325"/>
      <c r="AJ117" s="325"/>
      <c r="AK117" s="326"/>
      <c r="AL117" s="49"/>
      <c r="AM117" s="50"/>
      <c r="AN117" s="345"/>
      <c r="AO117" s="346"/>
      <c r="AP117" s="346"/>
      <c r="AQ117" s="346"/>
      <c r="AR117" s="346"/>
      <c r="AS117" s="30"/>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01"/>
      <c r="AZ117" s="199"/>
      <c r="BA117" s="203">
        <f t="shared" ref="BA117" si="55">AN117</f>
        <v>0</v>
      </c>
      <c r="BB117" s="199"/>
      <c r="BC117" s="199"/>
    </row>
    <row r="118" spans="2:65" ht="18" customHeight="1">
      <c r="B118" s="336"/>
      <c r="C118" s="337"/>
      <c r="D118" s="337"/>
      <c r="E118" s="337"/>
      <c r="F118" s="337"/>
      <c r="G118" s="337"/>
      <c r="H118" s="337"/>
      <c r="I118" s="338"/>
      <c r="J118" s="336"/>
      <c r="K118" s="337"/>
      <c r="L118" s="337"/>
      <c r="M118" s="337"/>
      <c r="N118" s="340"/>
      <c r="O118" s="88"/>
      <c r="P118" s="5" t="s">
        <v>45</v>
      </c>
      <c r="Q118" s="43"/>
      <c r="R118" s="5" t="s">
        <v>46</v>
      </c>
      <c r="S118" s="89"/>
      <c r="T118" s="347" t="s">
        <v>48</v>
      </c>
      <c r="U118" s="348"/>
      <c r="V118" s="349"/>
      <c r="W118" s="350"/>
      <c r="X118" s="350"/>
      <c r="Y118" s="351"/>
      <c r="Z118" s="349"/>
      <c r="AA118" s="350"/>
      <c r="AB118" s="350"/>
      <c r="AC118" s="350"/>
      <c r="AD118" s="352"/>
      <c r="AE118" s="353"/>
      <c r="AF118" s="353"/>
      <c r="AG118" s="354"/>
      <c r="AH118" s="330">
        <f>IF(V117="賃金で算定",0,V118+Z118-AD118)</f>
        <v>0</v>
      </c>
      <c r="AI118" s="331"/>
      <c r="AJ118" s="331"/>
      <c r="AK118" s="332"/>
      <c r="AL118" s="355">
        <f>IF(V117="賃金で算定","賃金で算定",IF(OR(V118=0,$F119="",AV117=""),0,IF(AW117="昔",VLOOKUP($F119,労務比率,AX117,FALSE),IF(AW117="上",VLOOKUP($F119,労務比率,AX117,FALSE),IF(AW117="中",VLOOKUP($F119,労務比率,AX117,FALSE),VLOOKUP($F119,労務比率,AX117,FALSE))))))</f>
        <v>0</v>
      </c>
      <c r="AM118" s="356"/>
      <c r="AN118" s="330">
        <f>IF(V117="賃金で算定",0,INT(AH118*AL118/100))</f>
        <v>0</v>
      </c>
      <c r="AO118" s="331"/>
      <c r="AP118" s="331"/>
      <c r="AQ118" s="331"/>
      <c r="AR118" s="331"/>
      <c r="AS118" s="29"/>
      <c r="AV118" s="44"/>
      <c r="AW118" s="45"/>
      <c r="AY118" s="202">
        <f t="shared" ref="AY118" si="56">AH118</f>
        <v>0</v>
      </c>
      <c r="AZ118" s="200">
        <f>IF(AV117&lt;=設定シート!C$85,AH118,IF(AND(AV117&gt;=設定シート!E$85,AV117&lt;=設定シート!G$85),AH118*105/108,AH118))</f>
        <v>0</v>
      </c>
      <c r="BA118" s="197"/>
      <c r="BB118" s="200">
        <f t="shared" ref="BB118" si="57">IF($AL118="賃金で算定",0,INT(AY118*$AL118/100))</f>
        <v>0</v>
      </c>
      <c r="BC118" s="200">
        <f>IF(AY118=AZ118,BB118,AZ118*$AL118/100)</f>
        <v>0</v>
      </c>
      <c r="BL118" s="41">
        <f>IF(AY118=AZ118,0,1)</f>
        <v>0</v>
      </c>
      <c r="BM118" s="41" t="str">
        <f>IF(BL118=1,AL118,"")</f>
        <v/>
      </c>
    </row>
    <row r="119" spans="2:65" ht="18" customHeight="1">
      <c r="B119" s="303" t="s">
        <v>82</v>
      </c>
      <c r="C119" s="304"/>
      <c r="D119" s="304"/>
      <c r="E119" s="305"/>
      <c r="F119" s="312"/>
      <c r="G119" s="313"/>
      <c r="H119" s="313"/>
      <c r="I119" s="313"/>
      <c r="J119" s="313"/>
      <c r="K119" s="313"/>
      <c r="L119" s="313"/>
      <c r="M119" s="313"/>
      <c r="N119" s="314"/>
      <c r="O119" s="303" t="s">
        <v>49</v>
      </c>
      <c r="P119" s="304"/>
      <c r="Q119" s="304"/>
      <c r="R119" s="304"/>
      <c r="S119" s="304"/>
      <c r="T119" s="304"/>
      <c r="U119" s="305"/>
      <c r="V119" s="321">
        <f>AH119</f>
        <v>0</v>
      </c>
      <c r="W119" s="322"/>
      <c r="X119" s="322"/>
      <c r="Y119" s="323"/>
      <c r="Z119" s="31"/>
      <c r="AA119" s="32"/>
      <c r="AB119" s="32"/>
      <c r="AC119" s="33"/>
      <c r="AD119" s="31"/>
      <c r="AE119" s="32"/>
      <c r="AF119" s="32"/>
      <c r="AG119" s="33"/>
      <c r="AH119" s="324">
        <f>AH101+AH103+AH105+AH107+AH109+AH111+AH113+AH115+AH117</f>
        <v>0</v>
      </c>
      <c r="AI119" s="325"/>
      <c r="AJ119" s="325"/>
      <c r="AK119" s="326"/>
      <c r="AL119" s="51"/>
      <c r="AM119" s="52"/>
      <c r="AN119" s="324">
        <f>AN101+AN103+AN105+AN107+AN109+AN111+AN113+AN115+AN117</f>
        <v>0</v>
      </c>
      <c r="AO119" s="325"/>
      <c r="AP119" s="325"/>
      <c r="AQ119" s="325"/>
      <c r="AR119" s="325"/>
      <c r="AS119" s="30"/>
      <c r="AW119" s="45"/>
      <c r="AY119" s="201"/>
      <c r="AZ119" s="204"/>
      <c r="BA119" s="211">
        <f>BA101+BA103+BA105+BA107+BA109+BA111+BA113+BA115+BA117</f>
        <v>0</v>
      </c>
      <c r="BB119" s="203">
        <f>BB102+BB104+BB106+BB108+BB110+BB112+BB114+BB116+BB118</f>
        <v>0</v>
      </c>
      <c r="BC119" s="203">
        <f>SUMIF(BL102:BL118,0,BC102:BC118)+ROUNDDOWN(ROUNDDOWN(BL119*105/108,0)*BM119/100,0)</f>
        <v>0</v>
      </c>
      <c r="BL119" s="41">
        <f>SUMIF(BL102:BL118,1,AH102:AK118)</f>
        <v>0</v>
      </c>
      <c r="BM119" s="41">
        <f>IF(COUNT(BM102:BM118)=0,0,SUM(BM102:BM118)/COUNT(BM102:BM118))</f>
        <v>0</v>
      </c>
    </row>
    <row r="120" spans="2:65" ht="18" customHeight="1">
      <c r="B120" s="306"/>
      <c r="C120" s="307"/>
      <c r="D120" s="307"/>
      <c r="E120" s="308"/>
      <c r="F120" s="315"/>
      <c r="G120" s="316"/>
      <c r="H120" s="316"/>
      <c r="I120" s="316"/>
      <c r="J120" s="316"/>
      <c r="K120" s="316"/>
      <c r="L120" s="316"/>
      <c r="M120" s="316"/>
      <c r="N120" s="317"/>
      <c r="O120" s="306"/>
      <c r="P120" s="307"/>
      <c r="Q120" s="307"/>
      <c r="R120" s="307"/>
      <c r="S120" s="307"/>
      <c r="T120" s="307"/>
      <c r="U120" s="308"/>
      <c r="V120" s="327">
        <f>V102+V104+V106+V108+V110+V112+V114+V116+V118-V119</f>
        <v>0</v>
      </c>
      <c r="W120" s="328"/>
      <c r="X120" s="328"/>
      <c r="Y120" s="329"/>
      <c r="Z120" s="327">
        <f>Z102+Z104+Z106+Z108+Z110+Z112+Z114+Z116+Z118</f>
        <v>0</v>
      </c>
      <c r="AA120" s="328"/>
      <c r="AB120" s="328"/>
      <c r="AC120" s="328"/>
      <c r="AD120" s="327">
        <f>AD102+AD104+AD106+AD108+AD110+AD112+AD114+AD116+AD118</f>
        <v>0</v>
      </c>
      <c r="AE120" s="328"/>
      <c r="AF120" s="328"/>
      <c r="AG120" s="328"/>
      <c r="AH120" s="327">
        <f>AY120</f>
        <v>0</v>
      </c>
      <c r="AI120" s="328"/>
      <c r="AJ120" s="328"/>
      <c r="AK120" s="328"/>
      <c r="AL120" s="53"/>
      <c r="AM120" s="54"/>
      <c r="AN120" s="327">
        <f>BB120</f>
        <v>0</v>
      </c>
      <c r="AO120" s="328"/>
      <c r="AP120" s="328"/>
      <c r="AQ120" s="328"/>
      <c r="AR120" s="328"/>
      <c r="AS120" s="182"/>
      <c r="AW120" s="45"/>
      <c r="AY120" s="207">
        <f>AY102+AY104+AY106+AY108+AY110+AY112+AY114+AY116+AY118</f>
        <v>0</v>
      </c>
      <c r="AZ120" s="209"/>
      <c r="BA120" s="209"/>
      <c r="BB120" s="205">
        <f>BB119</f>
        <v>0</v>
      </c>
      <c r="BC120" s="212"/>
    </row>
    <row r="121" spans="2:65" ht="18" customHeight="1">
      <c r="B121" s="309"/>
      <c r="C121" s="310"/>
      <c r="D121" s="310"/>
      <c r="E121" s="311"/>
      <c r="F121" s="318"/>
      <c r="G121" s="319"/>
      <c r="H121" s="319"/>
      <c r="I121" s="319"/>
      <c r="J121" s="319"/>
      <c r="K121" s="319"/>
      <c r="L121" s="319"/>
      <c r="M121" s="319"/>
      <c r="N121" s="320"/>
      <c r="O121" s="309"/>
      <c r="P121" s="310"/>
      <c r="Q121" s="310"/>
      <c r="R121" s="310"/>
      <c r="S121" s="310"/>
      <c r="T121" s="310"/>
      <c r="U121" s="311"/>
      <c r="V121" s="330"/>
      <c r="W121" s="331"/>
      <c r="X121" s="331"/>
      <c r="Y121" s="332"/>
      <c r="Z121" s="330"/>
      <c r="AA121" s="331"/>
      <c r="AB121" s="331"/>
      <c r="AC121" s="331"/>
      <c r="AD121" s="330"/>
      <c r="AE121" s="331"/>
      <c r="AF121" s="331"/>
      <c r="AG121" s="331"/>
      <c r="AH121" s="330">
        <f>AZ121</f>
        <v>0</v>
      </c>
      <c r="AI121" s="331"/>
      <c r="AJ121" s="331"/>
      <c r="AK121" s="332"/>
      <c r="AL121" s="55"/>
      <c r="AM121" s="56"/>
      <c r="AN121" s="330">
        <f>BC121</f>
        <v>0</v>
      </c>
      <c r="AO121" s="331"/>
      <c r="AP121" s="331"/>
      <c r="AQ121" s="331"/>
      <c r="AR121" s="331"/>
      <c r="AS121" s="29"/>
      <c r="AU121" s="91"/>
      <c r="AW121" s="45"/>
      <c r="AY121" s="208"/>
      <c r="AZ121" s="210">
        <f>IF(AZ102+AZ104+AZ106+AZ108+AZ110+AZ112+AZ114+AZ116+AZ118=AY120,0,ROUNDDOWN(AZ102+AZ104+AZ106+AZ108+AZ110+AZ112+AZ114+AZ116+AZ118,0))</f>
        <v>0</v>
      </c>
      <c r="BA121" s="206"/>
      <c r="BB121" s="206"/>
      <c r="BC121" s="210">
        <f>IF(BC119=BB120,0,BC119)</f>
        <v>0</v>
      </c>
    </row>
    <row r="122" spans="2:65" ht="18" customHeight="1">
      <c r="AD122" s="1" t="str">
        <f>IF(AND($F119="",$V119+$V120&gt;0),"事業の種類を選択してください。","")</f>
        <v/>
      </c>
      <c r="AN122" s="265">
        <f>IF(AN119=0,0,AN119+IF(AN121=0,AN120,AN121))</f>
        <v>0</v>
      </c>
      <c r="AO122" s="265"/>
      <c r="AP122" s="265"/>
      <c r="AQ122" s="265"/>
      <c r="AR122" s="265"/>
      <c r="AW122" s="45"/>
    </row>
    <row r="123" spans="2:65" ht="31.5" customHeight="1">
      <c r="AN123" s="60"/>
      <c r="AO123" s="60"/>
      <c r="AP123" s="60"/>
      <c r="AQ123" s="60"/>
      <c r="AR123" s="60"/>
      <c r="AW123" s="45"/>
    </row>
    <row r="124" spans="2:65" ht="7.5" customHeight="1">
      <c r="X124" s="6"/>
      <c r="Y124" s="6"/>
      <c r="BF124" s="171">
        <v>27</v>
      </c>
      <c r="BG124" s="172">
        <f t="shared" ref="BG124:BH124" si="58">BG123+$BJ$14</f>
        <v>41</v>
      </c>
      <c r="BH124" s="172">
        <f t="shared" si="58"/>
        <v>41</v>
      </c>
      <c r="BI124" s="175" t="str">
        <f ca="1">IF(COUNTA(INDIRECT(ADDRESS(BG124,2)):INDIRECT(ADDRESS(BH124,2)))&gt;0,COUNTA(INDIRECT(ADDRESS(BG124,2)):INDIRECT(ADDRESS(BH124,2))),"")</f>
        <v/>
      </c>
      <c r="BJ124" s="41"/>
    </row>
    <row r="125" spans="2:65" ht="10.5" customHeight="1">
      <c r="X125" s="6"/>
      <c r="Y125" s="6"/>
      <c r="BF125" s="171">
        <v>28</v>
      </c>
      <c r="BG125" s="172">
        <f t="shared" ref="BG125:BH125" si="59">BG124+$BJ$14</f>
        <v>82</v>
      </c>
      <c r="BH125" s="172">
        <f t="shared" si="59"/>
        <v>82</v>
      </c>
      <c r="BI125" s="175" t="str">
        <f ca="1">IF(COUNTA(INDIRECT(ADDRESS(BG125,2)):INDIRECT(ADDRESS(BH125,2)))&gt;0,COUNTA(INDIRECT(ADDRESS(BG125,2)):INDIRECT(ADDRESS(BH125,2))),"")</f>
        <v/>
      </c>
      <c r="BJ125" s="41"/>
    </row>
    <row r="126" spans="2:65" ht="5.25" customHeight="1">
      <c r="X126" s="6"/>
      <c r="Y126" s="6"/>
      <c r="BF126" s="171">
        <v>29</v>
      </c>
      <c r="BG126" s="172">
        <f t="shared" ref="BG126:BH126" si="60">BG125+$BJ$14</f>
        <v>123</v>
      </c>
      <c r="BH126" s="172">
        <f t="shared" si="60"/>
        <v>123</v>
      </c>
      <c r="BI126" s="175" t="str">
        <f ca="1">IF(COUNTA(INDIRECT(ADDRESS(BG126,2)):INDIRECT(ADDRESS(BH126,2)))&gt;0,COUNTA(INDIRECT(ADDRESS(BG126,2)):INDIRECT(ADDRESS(BH126,2))),"")</f>
        <v/>
      </c>
      <c r="BJ126" s="41"/>
    </row>
    <row r="127" spans="2:65" ht="5.25" customHeight="1" thickBot="1">
      <c r="X127" s="6"/>
      <c r="Y127" s="6"/>
      <c r="BF127" s="176">
        <v>30</v>
      </c>
      <c r="BG127" s="177">
        <f t="shared" ref="BG127:BH127" si="61">BG126+$BJ$14</f>
        <v>164</v>
      </c>
      <c r="BH127" s="177">
        <f t="shared" si="61"/>
        <v>164</v>
      </c>
      <c r="BI127" s="178" t="str">
        <f ca="1">IF(COUNTA(INDIRECT(ADDRESS(BG127,2)):INDIRECT(ADDRESS(BH127,2)))&gt;0,COUNTA(INDIRECT(ADDRESS(BG127,2)):INDIRECT(ADDRESS(BH127,2))),"")</f>
        <v/>
      </c>
      <c r="BJ127" s="41"/>
    </row>
    <row r="128" spans="2:65" ht="5.25" customHeight="1">
      <c r="X128" s="6"/>
      <c r="Y128" s="6"/>
      <c r="BJ128" s="41"/>
    </row>
    <row r="129" spans="2:65" ht="5.25" customHeight="1">
      <c r="X129" s="6"/>
      <c r="Y129" s="6"/>
    </row>
    <row r="130" spans="2:65" ht="17.25" customHeight="1">
      <c r="B130" s="2" t="s">
        <v>50</v>
      </c>
      <c r="S130" s="4"/>
      <c r="T130" s="4"/>
      <c r="U130" s="4"/>
      <c r="V130" s="4"/>
      <c r="W130" s="4"/>
      <c r="AL130" s="46"/>
    </row>
    <row r="131" spans="2:65" ht="12.75" customHeight="1">
      <c r="M131" s="47"/>
      <c r="N131" s="47"/>
      <c r="O131" s="47"/>
      <c r="P131" s="47"/>
      <c r="Q131" s="47"/>
      <c r="R131" s="47"/>
      <c r="S131" s="47"/>
      <c r="T131" s="48"/>
      <c r="U131" s="48"/>
      <c r="V131" s="48"/>
      <c r="W131" s="48"/>
      <c r="X131" s="48"/>
      <c r="Y131" s="48"/>
      <c r="Z131" s="48"/>
      <c r="AA131" s="47"/>
      <c r="AB131" s="47"/>
      <c r="AC131" s="47"/>
      <c r="AL131" s="46"/>
      <c r="AM131" s="266" t="s">
        <v>263</v>
      </c>
      <c r="AN131" s="267"/>
      <c r="AO131" s="267"/>
      <c r="AP131" s="268"/>
      <c r="AZ131" s="1"/>
    </row>
    <row r="132" spans="2:65" ht="12.75" customHeight="1">
      <c r="M132" s="47"/>
      <c r="N132" s="47"/>
      <c r="O132" s="47"/>
      <c r="P132" s="47"/>
      <c r="Q132" s="47"/>
      <c r="R132" s="47"/>
      <c r="S132" s="47"/>
      <c r="T132" s="48"/>
      <c r="U132" s="48"/>
      <c r="V132" s="48"/>
      <c r="W132" s="48"/>
      <c r="X132" s="48"/>
      <c r="Y132" s="48"/>
      <c r="Z132" s="48"/>
      <c r="AA132" s="47"/>
      <c r="AB132" s="47"/>
      <c r="AC132" s="47"/>
      <c r="AL132" s="46"/>
      <c r="AM132" s="269"/>
      <c r="AN132" s="270"/>
      <c r="AO132" s="270"/>
      <c r="AP132" s="271"/>
    </row>
    <row r="133" spans="2:65" ht="12.75" customHeight="1">
      <c r="M133" s="47"/>
      <c r="N133" s="47"/>
      <c r="O133" s="47"/>
      <c r="P133" s="47"/>
      <c r="Q133" s="47"/>
      <c r="R133" s="47"/>
      <c r="S133" s="47"/>
      <c r="T133" s="47"/>
      <c r="U133" s="47"/>
      <c r="V133" s="47"/>
      <c r="W133" s="47"/>
      <c r="X133" s="47"/>
      <c r="Y133" s="47"/>
      <c r="Z133" s="47"/>
      <c r="AA133" s="47"/>
      <c r="AB133" s="47"/>
      <c r="AC133" s="47"/>
      <c r="AL133" s="46"/>
      <c r="AM133" s="219"/>
      <c r="AN133" s="219"/>
    </row>
    <row r="134" spans="2:65" ht="6" customHeight="1">
      <c r="M134" s="47"/>
      <c r="N134" s="47"/>
      <c r="O134" s="47"/>
      <c r="P134" s="47"/>
      <c r="Q134" s="47"/>
      <c r="R134" s="47"/>
      <c r="S134" s="47"/>
      <c r="T134" s="47"/>
      <c r="U134" s="47"/>
      <c r="V134" s="47"/>
      <c r="W134" s="47"/>
      <c r="X134" s="47"/>
      <c r="Y134" s="47"/>
      <c r="Z134" s="47"/>
      <c r="AA134" s="47"/>
      <c r="AB134" s="47"/>
      <c r="AC134" s="47"/>
      <c r="AL134" s="46"/>
      <c r="AM134" s="46"/>
    </row>
    <row r="135" spans="2:65" ht="12.75" customHeight="1">
      <c r="B135" s="272" t="s">
        <v>2</v>
      </c>
      <c r="C135" s="273"/>
      <c r="D135" s="273"/>
      <c r="E135" s="273"/>
      <c r="F135" s="273"/>
      <c r="G135" s="273"/>
      <c r="H135" s="273"/>
      <c r="I135" s="273"/>
      <c r="J135" s="275" t="s">
        <v>10</v>
      </c>
      <c r="K135" s="275"/>
      <c r="L135" s="3" t="s">
        <v>3</v>
      </c>
      <c r="M135" s="275" t="s">
        <v>11</v>
      </c>
      <c r="N135" s="275"/>
      <c r="O135" s="276" t="s">
        <v>12</v>
      </c>
      <c r="P135" s="275"/>
      <c r="Q135" s="275"/>
      <c r="R135" s="275"/>
      <c r="S135" s="275"/>
      <c r="T135" s="275"/>
      <c r="U135" s="275" t="s">
        <v>13</v>
      </c>
      <c r="V135" s="275"/>
      <c r="W135" s="275"/>
      <c r="AD135" s="5"/>
      <c r="AE135" s="5"/>
      <c r="AF135" s="5"/>
      <c r="AG135" s="5"/>
      <c r="AH135" s="5"/>
      <c r="AI135" s="5"/>
      <c r="AJ135" s="5"/>
      <c r="AL135" s="277">
        <f ca="1">$AL$9</f>
        <v>30</v>
      </c>
      <c r="AM135" s="278"/>
      <c r="AN135" s="283" t="s">
        <v>4</v>
      </c>
      <c r="AO135" s="283"/>
      <c r="AP135" s="278">
        <v>4</v>
      </c>
      <c r="AQ135" s="278"/>
      <c r="AR135" s="283" t="s">
        <v>5</v>
      </c>
      <c r="AS135" s="286"/>
    </row>
    <row r="136" spans="2:65" ht="13.5" customHeight="1">
      <c r="B136" s="273"/>
      <c r="C136" s="273"/>
      <c r="D136" s="273"/>
      <c r="E136" s="273"/>
      <c r="F136" s="273"/>
      <c r="G136" s="273"/>
      <c r="H136" s="273"/>
      <c r="I136" s="273"/>
      <c r="J136" s="289">
        <f>$J$10</f>
        <v>0</v>
      </c>
      <c r="K136" s="291">
        <f>$K$10</f>
        <v>0</v>
      </c>
      <c r="L136" s="294">
        <f>$L$10</f>
        <v>0</v>
      </c>
      <c r="M136" s="297">
        <f>$M$10</f>
        <v>0</v>
      </c>
      <c r="N136" s="291">
        <f>$N$10</f>
        <v>0</v>
      </c>
      <c r="O136" s="297">
        <f>$O$10</f>
        <v>0</v>
      </c>
      <c r="P136" s="300">
        <f>$P$10</f>
        <v>0</v>
      </c>
      <c r="Q136" s="300">
        <f>$Q$10</f>
        <v>0</v>
      </c>
      <c r="R136" s="300">
        <f>$R$10</f>
        <v>0</v>
      </c>
      <c r="S136" s="300">
        <f>$S$10</f>
        <v>0</v>
      </c>
      <c r="T136" s="291">
        <f>$T$10</f>
        <v>0</v>
      </c>
      <c r="U136" s="297">
        <f>$U$10</f>
        <v>0</v>
      </c>
      <c r="V136" s="300">
        <f>$V$10</f>
        <v>0</v>
      </c>
      <c r="W136" s="291">
        <f>$W$10</f>
        <v>0</v>
      </c>
      <c r="AD136" s="5"/>
      <c r="AE136" s="5"/>
      <c r="AF136" s="5"/>
      <c r="AG136" s="5"/>
      <c r="AH136" s="5"/>
      <c r="AI136" s="5"/>
      <c r="AJ136" s="5"/>
      <c r="AL136" s="279"/>
      <c r="AM136" s="280"/>
      <c r="AN136" s="284"/>
      <c r="AO136" s="284"/>
      <c r="AP136" s="280"/>
      <c r="AQ136" s="280"/>
      <c r="AR136" s="284"/>
      <c r="AS136" s="287"/>
    </row>
    <row r="137" spans="2:65" ht="9" customHeight="1">
      <c r="B137" s="273"/>
      <c r="C137" s="273"/>
      <c r="D137" s="273"/>
      <c r="E137" s="273"/>
      <c r="F137" s="273"/>
      <c r="G137" s="273"/>
      <c r="H137" s="273"/>
      <c r="I137" s="273"/>
      <c r="J137" s="290"/>
      <c r="K137" s="292"/>
      <c r="L137" s="295"/>
      <c r="M137" s="298"/>
      <c r="N137" s="292"/>
      <c r="O137" s="298"/>
      <c r="P137" s="301"/>
      <c r="Q137" s="301"/>
      <c r="R137" s="301"/>
      <c r="S137" s="301"/>
      <c r="T137" s="292"/>
      <c r="U137" s="298"/>
      <c r="V137" s="301"/>
      <c r="W137" s="292"/>
      <c r="AD137" s="5"/>
      <c r="AE137" s="5"/>
      <c r="AF137" s="5"/>
      <c r="AG137" s="5"/>
      <c r="AH137" s="5"/>
      <c r="AI137" s="5"/>
      <c r="AJ137" s="5"/>
      <c r="AL137" s="281"/>
      <c r="AM137" s="282"/>
      <c r="AN137" s="285"/>
      <c r="AO137" s="285"/>
      <c r="AP137" s="282"/>
      <c r="AQ137" s="282"/>
      <c r="AR137" s="285"/>
      <c r="AS137" s="288"/>
    </row>
    <row r="138" spans="2:65" ht="6" customHeight="1">
      <c r="B138" s="274"/>
      <c r="C138" s="274"/>
      <c r="D138" s="274"/>
      <c r="E138" s="274"/>
      <c r="F138" s="274"/>
      <c r="G138" s="274"/>
      <c r="H138" s="274"/>
      <c r="I138" s="274"/>
      <c r="J138" s="290"/>
      <c r="K138" s="293"/>
      <c r="L138" s="296"/>
      <c r="M138" s="299"/>
      <c r="N138" s="293"/>
      <c r="O138" s="299"/>
      <c r="P138" s="302"/>
      <c r="Q138" s="302"/>
      <c r="R138" s="302"/>
      <c r="S138" s="302"/>
      <c r="T138" s="293"/>
      <c r="U138" s="299"/>
      <c r="V138" s="302"/>
      <c r="W138" s="293"/>
    </row>
    <row r="139" spans="2:65" ht="15" customHeight="1">
      <c r="B139" s="361" t="s">
        <v>51</v>
      </c>
      <c r="C139" s="362"/>
      <c r="D139" s="362"/>
      <c r="E139" s="362"/>
      <c r="F139" s="362"/>
      <c r="G139" s="362"/>
      <c r="H139" s="362"/>
      <c r="I139" s="363"/>
      <c r="J139" s="361" t="s">
        <v>6</v>
      </c>
      <c r="K139" s="362"/>
      <c r="L139" s="362"/>
      <c r="M139" s="362"/>
      <c r="N139" s="370"/>
      <c r="O139" s="373" t="s">
        <v>52</v>
      </c>
      <c r="P139" s="362"/>
      <c r="Q139" s="362"/>
      <c r="R139" s="362"/>
      <c r="S139" s="362"/>
      <c r="T139" s="362"/>
      <c r="U139" s="363"/>
      <c r="V139" s="12" t="s">
        <v>32</v>
      </c>
      <c r="W139" s="25"/>
      <c r="X139" s="25"/>
      <c r="Y139" s="376" t="s">
        <v>44</v>
      </c>
      <c r="Z139" s="376"/>
      <c r="AA139" s="376"/>
      <c r="AB139" s="376"/>
      <c r="AC139" s="376"/>
      <c r="AD139" s="376"/>
      <c r="AE139" s="376"/>
      <c r="AF139" s="376"/>
      <c r="AG139" s="376"/>
      <c r="AH139" s="376"/>
      <c r="AI139" s="25"/>
      <c r="AJ139" s="25"/>
      <c r="AK139" s="26"/>
      <c r="AL139" s="377" t="s">
        <v>213</v>
      </c>
      <c r="AM139" s="377"/>
      <c r="AN139" s="378" t="s">
        <v>33</v>
      </c>
      <c r="AO139" s="378"/>
      <c r="AP139" s="378"/>
      <c r="AQ139" s="378"/>
      <c r="AR139" s="378"/>
      <c r="AS139" s="379"/>
    </row>
    <row r="140" spans="2:65" ht="13.5" customHeight="1">
      <c r="B140" s="364"/>
      <c r="C140" s="365"/>
      <c r="D140" s="365"/>
      <c r="E140" s="365"/>
      <c r="F140" s="365"/>
      <c r="G140" s="365"/>
      <c r="H140" s="365"/>
      <c r="I140" s="366"/>
      <c r="J140" s="364"/>
      <c r="K140" s="365"/>
      <c r="L140" s="365"/>
      <c r="M140" s="365"/>
      <c r="N140" s="371"/>
      <c r="O140" s="374"/>
      <c r="P140" s="365"/>
      <c r="Q140" s="365"/>
      <c r="R140" s="365"/>
      <c r="S140" s="365"/>
      <c r="T140" s="365"/>
      <c r="U140" s="366"/>
      <c r="V140" s="380" t="s">
        <v>7</v>
      </c>
      <c r="W140" s="381"/>
      <c r="X140" s="381"/>
      <c r="Y140" s="382"/>
      <c r="Z140" s="386" t="s">
        <v>16</v>
      </c>
      <c r="AA140" s="387"/>
      <c r="AB140" s="387"/>
      <c r="AC140" s="388"/>
      <c r="AD140" s="392" t="s">
        <v>17</v>
      </c>
      <c r="AE140" s="393"/>
      <c r="AF140" s="393"/>
      <c r="AG140" s="394"/>
      <c r="AH140" s="398" t="s">
        <v>83</v>
      </c>
      <c r="AI140" s="399"/>
      <c r="AJ140" s="399"/>
      <c r="AK140" s="400"/>
      <c r="AL140" s="404" t="s">
        <v>214</v>
      </c>
      <c r="AM140" s="404"/>
      <c r="AN140" s="406" t="s">
        <v>19</v>
      </c>
      <c r="AO140" s="407"/>
      <c r="AP140" s="407"/>
      <c r="AQ140" s="407"/>
      <c r="AR140" s="408"/>
      <c r="AS140" s="409"/>
      <c r="AY140" s="195" t="s">
        <v>240</v>
      </c>
      <c r="AZ140" s="195" t="s">
        <v>240</v>
      </c>
      <c r="BA140" s="195" t="s">
        <v>238</v>
      </c>
      <c r="BB140" s="357" t="s">
        <v>239</v>
      </c>
      <c r="BC140" s="358"/>
    </row>
    <row r="141" spans="2:65" ht="13.5" customHeight="1">
      <c r="B141" s="367"/>
      <c r="C141" s="368"/>
      <c r="D141" s="368"/>
      <c r="E141" s="368"/>
      <c r="F141" s="368"/>
      <c r="G141" s="368"/>
      <c r="H141" s="368"/>
      <c r="I141" s="369"/>
      <c r="J141" s="367"/>
      <c r="K141" s="368"/>
      <c r="L141" s="368"/>
      <c r="M141" s="368"/>
      <c r="N141" s="372"/>
      <c r="O141" s="375"/>
      <c r="P141" s="368"/>
      <c r="Q141" s="368"/>
      <c r="R141" s="368"/>
      <c r="S141" s="368"/>
      <c r="T141" s="368"/>
      <c r="U141" s="369"/>
      <c r="V141" s="383"/>
      <c r="W141" s="384"/>
      <c r="X141" s="384"/>
      <c r="Y141" s="385"/>
      <c r="Z141" s="389"/>
      <c r="AA141" s="390"/>
      <c r="AB141" s="390"/>
      <c r="AC141" s="391"/>
      <c r="AD141" s="395"/>
      <c r="AE141" s="396"/>
      <c r="AF141" s="396"/>
      <c r="AG141" s="397"/>
      <c r="AH141" s="401"/>
      <c r="AI141" s="402"/>
      <c r="AJ141" s="402"/>
      <c r="AK141" s="403"/>
      <c r="AL141" s="405"/>
      <c r="AM141" s="405"/>
      <c r="AN141" s="359"/>
      <c r="AO141" s="359"/>
      <c r="AP141" s="359"/>
      <c r="AQ141" s="359"/>
      <c r="AR141" s="359"/>
      <c r="AS141" s="360"/>
      <c r="AY141" s="196"/>
      <c r="AZ141" s="197" t="s">
        <v>234</v>
      </c>
      <c r="BA141" s="197" t="s">
        <v>237</v>
      </c>
      <c r="BB141" s="198" t="s">
        <v>235</v>
      </c>
      <c r="BC141" s="197" t="s">
        <v>234</v>
      </c>
      <c r="BL141" s="41" t="s">
        <v>248</v>
      </c>
      <c r="BM141" s="41" t="s">
        <v>148</v>
      </c>
    </row>
    <row r="142" spans="2:65" ht="18" customHeight="1">
      <c r="B142" s="333"/>
      <c r="C142" s="334"/>
      <c r="D142" s="334"/>
      <c r="E142" s="334"/>
      <c r="F142" s="334"/>
      <c r="G142" s="334"/>
      <c r="H142" s="334"/>
      <c r="I142" s="335"/>
      <c r="J142" s="333"/>
      <c r="K142" s="334"/>
      <c r="L142" s="334"/>
      <c r="M142" s="334"/>
      <c r="N142" s="339"/>
      <c r="O142" s="87"/>
      <c r="P142" s="15" t="s">
        <v>45</v>
      </c>
      <c r="Q142" s="42"/>
      <c r="R142" s="15" t="s">
        <v>46</v>
      </c>
      <c r="S142" s="86"/>
      <c r="T142" s="341" t="s">
        <v>20</v>
      </c>
      <c r="U142" s="342"/>
      <c r="V142" s="343"/>
      <c r="W142" s="344"/>
      <c r="X142" s="344"/>
      <c r="Y142" s="57" t="s">
        <v>8</v>
      </c>
      <c r="Z142" s="81"/>
      <c r="AA142" s="82"/>
      <c r="AB142" s="82"/>
      <c r="AC142" s="83" t="s">
        <v>8</v>
      </c>
      <c r="AD142" s="81"/>
      <c r="AE142" s="82"/>
      <c r="AF142" s="82"/>
      <c r="AG142" s="84" t="s">
        <v>8</v>
      </c>
      <c r="AH142" s="324">
        <f>IF(V142="賃金で算定",V143+Z143-AD143,0)</f>
        <v>0</v>
      </c>
      <c r="AI142" s="325"/>
      <c r="AJ142" s="325"/>
      <c r="AK142" s="326"/>
      <c r="AL142" s="49"/>
      <c r="AM142" s="50"/>
      <c r="AN142" s="345"/>
      <c r="AO142" s="346"/>
      <c r="AP142" s="346"/>
      <c r="AQ142" s="346"/>
      <c r="AR142" s="346"/>
      <c r="AS142" s="84" t="s">
        <v>8</v>
      </c>
      <c r="AV142" s="44" t="str">
        <f>IF(OR(O142="",Q142=""),"", IF(O142&lt;20,DATE(O142+118,Q142,IF(S142="",1,S142)),DATE(O142+88,Q142,IF(S142="",1,S142))))</f>
        <v/>
      </c>
      <c r="AW142" s="45" t="str">
        <f>IF(AV142&lt;=設定シート!C$15,"昔",IF(AV142&lt;=設定シート!E$15,"上",IF(AV142&lt;=設定シート!G$15,"中","下")))</f>
        <v>下</v>
      </c>
      <c r="AX142" s="4">
        <f>IF(AV142&lt;=設定シート!$E$36,5,IF(AV142&lt;=設定シート!$I$36,7,IF(AV142&lt;=設定シート!$M$36,9,11)))</f>
        <v>11</v>
      </c>
      <c r="AY142" s="201"/>
      <c r="AZ142" s="199"/>
      <c r="BA142" s="203">
        <f>AN142</f>
        <v>0</v>
      </c>
      <c r="BB142" s="199"/>
      <c r="BC142" s="199"/>
    </row>
    <row r="143" spans="2:65" ht="18" customHeight="1">
      <c r="B143" s="336"/>
      <c r="C143" s="337"/>
      <c r="D143" s="337"/>
      <c r="E143" s="337"/>
      <c r="F143" s="337"/>
      <c r="G143" s="337"/>
      <c r="H143" s="337"/>
      <c r="I143" s="338"/>
      <c r="J143" s="336"/>
      <c r="K143" s="337"/>
      <c r="L143" s="337"/>
      <c r="M143" s="337"/>
      <c r="N143" s="340"/>
      <c r="O143" s="88"/>
      <c r="P143" s="5" t="s">
        <v>45</v>
      </c>
      <c r="Q143" s="43"/>
      <c r="R143" s="5" t="s">
        <v>46</v>
      </c>
      <c r="S143" s="89"/>
      <c r="T143" s="347" t="s">
        <v>21</v>
      </c>
      <c r="U143" s="348"/>
      <c r="V143" s="349"/>
      <c r="W143" s="350"/>
      <c r="X143" s="350"/>
      <c r="Y143" s="351"/>
      <c r="Z143" s="352"/>
      <c r="AA143" s="353"/>
      <c r="AB143" s="353"/>
      <c r="AC143" s="353"/>
      <c r="AD143" s="352"/>
      <c r="AE143" s="353"/>
      <c r="AF143" s="353"/>
      <c r="AG143" s="354"/>
      <c r="AH143" s="328">
        <f>IF(V142="賃金で算定",0,V143+Z143-AD143)</f>
        <v>0</v>
      </c>
      <c r="AI143" s="328"/>
      <c r="AJ143" s="328"/>
      <c r="AK143" s="329"/>
      <c r="AL143" s="355">
        <f>IF(V142="賃金で算定","賃金で算定",IF(OR(V143=0,$F160="",AV142=""),0,IF(AW142="昔",VLOOKUP($F160,労務比率,AX142,FALSE),IF(AW142="上",VLOOKUP($F160,労務比率,AX142,FALSE),IF(AW142="中",VLOOKUP($F160,労務比率,AX142,FALSE),VLOOKUP($F160,労務比率,AX142,FALSE))))))</f>
        <v>0</v>
      </c>
      <c r="AM143" s="356"/>
      <c r="AN143" s="330">
        <f>IF(V142="賃金で算定",0,INT(AH143*AL143/100))</f>
        <v>0</v>
      </c>
      <c r="AO143" s="331"/>
      <c r="AP143" s="331"/>
      <c r="AQ143" s="331"/>
      <c r="AR143" s="331"/>
      <c r="AS143" s="29"/>
      <c r="AV143" s="44"/>
      <c r="AW143" s="45"/>
      <c r="AY143" s="202">
        <f>AH143</f>
        <v>0</v>
      </c>
      <c r="AZ143" s="200">
        <f>IF(AV142&lt;=設定シート!C$85,AH143,IF(AND(AV142&gt;=設定シート!E$85,AV142&lt;=設定シート!G$85),AH143*105/108,AH143))</f>
        <v>0</v>
      </c>
      <c r="BA143" s="197"/>
      <c r="BB143" s="200">
        <f>IF($AL143="賃金で算定",0,INT(AY143*$AL143/100))</f>
        <v>0</v>
      </c>
      <c r="BC143" s="200">
        <f>IF(AY143=AZ143,BB143,AZ143*$AL143/100)</f>
        <v>0</v>
      </c>
      <c r="BL143" s="41">
        <f>IF(AY143=AZ143,0,1)</f>
        <v>0</v>
      </c>
      <c r="BM143" s="41" t="str">
        <f>IF(BL143=1,AL143,"")</f>
        <v/>
      </c>
    </row>
    <row r="144" spans="2:65" ht="18" customHeight="1">
      <c r="B144" s="333"/>
      <c r="C144" s="334"/>
      <c r="D144" s="334"/>
      <c r="E144" s="334"/>
      <c r="F144" s="334"/>
      <c r="G144" s="334"/>
      <c r="H144" s="334"/>
      <c r="I144" s="335"/>
      <c r="J144" s="333"/>
      <c r="K144" s="334"/>
      <c r="L144" s="334"/>
      <c r="M144" s="334"/>
      <c r="N144" s="339"/>
      <c r="O144" s="87"/>
      <c r="P144" s="15" t="s">
        <v>45</v>
      </c>
      <c r="Q144" s="42"/>
      <c r="R144" s="15" t="s">
        <v>46</v>
      </c>
      <c r="S144" s="86"/>
      <c r="T144" s="341" t="s">
        <v>47</v>
      </c>
      <c r="U144" s="342"/>
      <c r="V144" s="343"/>
      <c r="W144" s="344"/>
      <c r="X144" s="344"/>
      <c r="Y144" s="58"/>
      <c r="Z144" s="31"/>
      <c r="AA144" s="32"/>
      <c r="AB144" s="32"/>
      <c r="AC144" s="33"/>
      <c r="AD144" s="31"/>
      <c r="AE144" s="32"/>
      <c r="AF144" s="32"/>
      <c r="AG144" s="38"/>
      <c r="AH144" s="324">
        <f>IF(V144="賃金で算定",V145+Z145-AD145,0)</f>
        <v>0</v>
      </c>
      <c r="AI144" s="325"/>
      <c r="AJ144" s="325"/>
      <c r="AK144" s="326"/>
      <c r="AL144" s="49"/>
      <c r="AM144" s="50"/>
      <c r="AN144" s="345"/>
      <c r="AO144" s="346"/>
      <c r="AP144" s="346"/>
      <c r="AQ144" s="346"/>
      <c r="AR144" s="346"/>
      <c r="AS144" s="30"/>
      <c r="AV144" s="44" t="str">
        <f>IF(OR(O144="",Q144=""),"", IF(O144&lt;20,DATE(O144+118,Q144,IF(S144="",1,S144)),DATE(O144+88,Q144,IF(S144="",1,S144))))</f>
        <v/>
      </c>
      <c r="AW144" s="45" t="str">
        <f>IF(AV144&lt;=設定シート!C$15,"昔",IF(AV144&lt;=設定シート!E$15,"上",IF(AV144&lt;=設定シート!G$15,"中","下")))</f>
        <v>下</v>
      </c>
      <c r="AX144" s="4">
        <f>IF(AV144&lt;=設定シート!$E$36,5,IF(AV144&lt;=設定シート!$I$36,7,IF(AV144&lt;=設定シート!$M$36,9,11)))</f>
        <v>11</v>
      </c>
      <c r="AY144" s="201"/>
      <c r="AZ144" s="199"/>
      <c r="BA144" s="203">
        <f t="shared" ref="BA144" si="62">AN144</f>
        <v>0</v>
      </c>
      <c r="BB144" s="199"/>
      <c r="BC144" s="199"/>
      <c r="BL144" s="41"/>
      <c r="BM144" s="41"/>
    </row>
    <row r="145" spans="2:65" ht="18" customHeight="1">
      <c r="B145" s="336"/>
      <c r="C145" s="337"/>
      <c r="D145" s="337"/>
      <c r="E145" s="337"/>
      <c r="F145" s="337"/>
      <c r="G145" s="337"/>
      <c r="H145" s="337"/>
      <c r="I145" s="338"/>
      <c r="J145" s="336"/>
      <c r="K145" s="337"/>
      <c r="L145" s="337"/>
      <c r="M145" s="337"/>
      <c r="N145" s="340"/>
      <c r="O145" s="88"/>
      <c r="P145" s="5" t="s">
        <v>45</v>
      </c>
      <c r="Q145" s="43"/>
      <c r="R145" s="5" t="s">
        <v>46</v>
      </c>
      <c r="S145" s="89"/>
      <c r="T145" s="347" t="s">
        <v>48</v>
      </c>
      <c r="U145" s="348"/>
      <c r="V145" s="349"/>
      <c r="W145" s="350"/>
      <c r="X145" s="350"/>
      <c r="Y145" s="351"/>
      <c r="Z145" s="352"/>
      <c r="AA145" s="353"/>
      <c r="AB145" s="353"/>
      <c r="AC145" s="353"/>
      <c r="AD145" s="352"/>
      <c r="AE145" s="353"/>
      <c r="AF145" s="353"/>
      <c r="AG145" s="354"/>
      <c r="AH145" s="328">
        <f>IF(V144="賃金で算定",0,V145+Z145-AD145)</f>
        <v>0</v>
      </c>
      <c r="AI145" s="328"/>
      <c r="AJ145" s="328"/>
      <c r="AK145" s="329"/>
      <c r="AL145" s="355">
        <f>IF(V144="賃金で算定","賃金で算定",IF(OR(V145=0,$F160="",AV144=""),0,IF(AW144="昔",VLOOKUP($F160,労務比率,AX144,FALSE),IF(AW144="上",VLOOKUP($F160,労務比率,AX144,FALSE),IF(AW144="中",VLOOKUP($F160,労務比率,AX144,FALSE),VLOOKUP($F160,労務比率,AX144,FALSE))))))</f>
        <v>0</v>
      </c>
      <c r="AM145" s="356"/>
      <c r="AN145" s="330">
        <f>IF(V144="賃金で算定",0,INT(AH145*AL145/100))</f>
        <v>0</v>
      </c>
      <c r="AO145" s="331"/>
      <c r="AP145" s="331"/>
      <c r="AQ145" s="331"/>
      <c r="AR145" s="331"/>
      <c r="AS145" s="29"/>
      <c r="AV145" s="44"/>
      <c r="AW145" s="45"/>
      <c r="AY145" s="202">
        <f t="shared" ref="AY145" si="63">AH145</f>
        <v>0</v>
      </c>
      <c r="AZ145" s="200">
        <f>IF(AV144&lt;=設定シート!C$85,AH145,IF(AND(AV144&gt;=設定シート!E$85,AV144&lt;=設定シート!G$85),AH145*105/108,AH145))</f>
        <v>0</v>
      </c>
      <c r="BA145" s="197"/>
      <c r="BB145" s="200">
        <f t="shared" ref="BB145" si="64">IF($AL145="賃金で算定",0,INT(AY145*$AL145/100))</f>
        <v>0</v>
      </c>
      <c r="BC145" s="200">
        <f>IF(AY145=AZ145,BB145,AZ145*$AL145/100)</f>
        <v>0</v>
      </c>
      <c r="BL145" s="41">
        <f>IF(AY145=AZ145,0,1)</f>
        <v>0</v>
      </c>
      <c r="BM145" s="41" t="str">
        <f>IF(BL145=1,AL145,"")</f>
        <v/>
      </c>
    </row>
    <row r="146" spans="2:65" ht="18" customHeight="1">
      <c r="B146" s="333"/>
      <c r="C146" s="334"/>
      <c r="D146" s="334"/>
      <c r="E146" s="334"/>
      <c r="F146" s="334"/>
      <c r="G146" s="334"/>
      <c r="H146" s="334"/>
      <c r="I146" s="335"/>
      <c r="J146" s="333"/>
      <c r="K146" s="334"/>
      <c r="L146" s="334"/>
      <c r="M146" s="334"/>
      <c r="N146" s="339"/>
      <c r="O146" s="87"/>
      <c r="P146" s="15" t="s">
        <v>45</v>
      </c>
      <c r="Q146" s="42"/>
      <c r="R146" s="15" t="s">
        <v>46</v>
      </c>
      <c r="S146" s="86"/>
      <c r="T146" s="341" t="s">
        <v>47</v>
      </c>
      <c r="U146" s="342"/>
      <c r="V146" s="343"/>
      <c r="W146" s="344"/>
      <c r="X146" s="344"/>
      <c r="Y146" s="58"/>
      <c r="Z146" s="31"/>
      <c r="AA146" s="32"/>
      <c r="AB146" s="32"/>
      <c r="AC146" s="33"/>
      <c r="AD146" s="31"/>
      <c r="AE146" s="32"/>
      <c r="AF146" s="32"/>
      <c r="AG146" s="38"/>
      <c r="AH146" s="324">
        <f>IF(V146="賃金で算定",V147+Z147-AD147,0)</f>
        <v>0</v>
      </c>
      <c r="AI146" s="325"/>
      <c r="AJ146" s="325"/>
      <c r="AK146" s="326"/>
      <c r="AL146" s="49"/>
      <c r="AM146" s="50"/>
      <c r="AN146" s="345"/>
      <c r="AO146" s="346"/>
      <c r="AP146" s="346"/>
      <c r="AQ146" s="346"/>
      <c r="AR146" s="346"/>
      <c r="AS146" s="30"/>
      <c r="AV146" s="44" t="str">
        <f>IF(OR(O146="",Q146=""),"", IF(O146&lt;20,DATE(O146+118,Q146,IF(S146="",1,S146)),DATE(O146+88,Q146,IF(S146="",1,S146))))</f>
        <v/>
      </c>
      <c r="AW146" s="45" t="str">
        <f>IF(AV146&lt;=設定シート!C$15,"昔",IF(AV146&lt;=設定シート!E$15,"上",IF(AV146&lt;=設定シート!G$15,"中","下")))</f>
        <v>下</v>
      </c>
      <c r="AX146" s="4">
        <f>IF(AV146&lt;=設定シート!$E$36,5,IF(AV146&lt;=設定シート!$I$36,7,IF(AV146&lt;=設定シート!$M$36,9,11)))</f>
        <v>11</v>
      </c>
      <c r="AY146" s="201"/>
      <c r="AZ146" s="199"/>
      <c r="BA146" s="203">
        <f t="shared" ref="BA146" si="65">AN146</f>
        <v>0</v>
      </c>
      <c r="BB146" s="199"/>
      <c r="BC146" s="199"/>
    </row>
    <row r="147" spans="2:65" ht="18" customHeight="1">
      <c r="B147" s="336"/>
      <c r="C147" s="337"/>
      <c r="D147" s="337"/>
      <c r="E147" s="337"/>
      <c r="F147" s="337"/>
      <c r="G147" s="337"/>
      <c r="H147" s="337"/>
      <c r="I147" s="338"/>
      <c r="J147" s="336"/>
      <c r="K147" s="337"/>
      <c r="L147" s="337"/>
      <c r="M147" s="337"/>
      <c r="N147" s="340"/>
      <c r="O147" s="88"/>
      <c r="P147" s="5" t="s">
        <v>45</v>
      </c>
      <c r="Q147" s="43"/>
      <c r="R147" s="5" t="s">
        <v>46</v>
      </c>
      <c r="S147" s="89"/>
      <c r="T147" s="347" t="s">
        <v>48</v>
      </c>
      <c r="U147" s="348"/>
      <c r="V147" s="349"/>
      <c r="W147" s="350"/>
      <c r="X147" s="350"/>
      <c r="Y147" s="351"/>
      <c r="Z147" s="349"/>
      <c r="AA147" s="350"/>
      <c r="AB147" s="350"/>
      <c r="AC147" s="350"/>
      <c r="AD147" s="349"/>
      <c r="AE147" s="350"/>
      <c r="AF147" s="350"/>
      <c r="AG147" s="351"/>
      <c r="AH147" s="328">
        <f>IF(V146="賃金で算定",0,V147+Z147-AD147)</f>
        <v>0</v>
      </c>
      <c r="AI147" s="328"/>
      <c r="AJ147" s="328"/>
      <c r="AK147" s="329"/>
      <c r="AL147" s="355">
        <f>IF(V146="賃金で算定","賃金で算定",IF(OR(V147=0,$F160="",AV146=""),0,IF(AW146="昔",VLOOKUP($F160,労務比率,AX146,FALSE),IF(AW146="上",VLOOKUP($F160,労務比率,AX146,FALSE),IF(AW146="中",VLOOKUP($F160,労務比率,AX146,FALSE),VLOOKUP($F160,労務比率,AX146,FALSE))))))</f>
        <v>0</v>
      </c>
      <c r="AM147" s="356"/>
      <c r="AN147" s="330">
        <f>IF(V146="賃金で算定",0,INT(AH147*AL147/100))</f>
        <v>0</v>
      </c>
      <c r="AO147" s="331"/>
      <c r="AP147" s="331"/>
      <c r="AQ147" s="331"/>
      <c r="AR147" s="331"/>
      <c r="AS147" s="29"/>
      <c r="AV147" s="44"/>
      <c r="AW147" s="45"/>
      <c r="AY147" s="202">
        <f t="shared" ref="AY147" si="66">AH147</f>
        <v>0</v>
      </c>
      <c r="AZ147" s="200">
        <f>IF(AV146&lt;=設定シート!C$85,AH147,IF(AND(AV146&gt;=設定シート!E$85,AV146&lt;=設定シート!G$85),AH147*105/108,AH147))</f>
        <v>0</v>
      </c>
      <c r="BA147" s="197"/>
      <c r="BB147" s="200">
        <f t="shared" ref="BB147" si="67">IF($AL147="賃金で算定",0,INT(AY147*$AL147/100))</f>
        <v>0</v>
      </c>
      <c r="BC147" s="200">
        <f>IF(AY147=AZ147,BB147,AZ147*$AL147/100)</f>
        <v>0</v>
      </c>
      <c r="BL147" s="41">
        <f>IF(AY147=AZ147,0,1)</f>
        <v>0</v>
      </c>
      <c r="BM147" s="41" t="str">
        <f>IF(BL147=1,AL147,"")</f>
        <v/>
      </c>
    </row>
    <row r="148" spans="2:65" ht="18" customHeight="1">
      <c r="B148" s="333"/>
      <c r="C148" s="334"/>
      <c r="D148" s="334"/>
      <c r="E148" s="334"/>
      <c r="F148" s="334"/>
      <c r="G148" s="334"/>
      <c r="H148" s="334"/>
      <c r="I148" s="335"/>
      <c r="J148" s="333"/>
      <c r="K148" s="334"/>
      <c r="L148" s="334"/>
      <c r="M148" s="334"/>
      <c r="N148" s="339"/>
      <c r="O148" s="87"/>
      <c r="P148" s="15" t="s">
        <v>45</v>
      </c>
      <c r="Q148" s="42"/>
      <c r="R148" s="15" t="s">
        <v>46</v>
      </c>
      <c r="S148" s="86"/>
      <c r="T148" s="341" t="s">
        <v>20</v>
      </c>
      <c r="U148" s="342"/>
      <c r="V148" s="343"/>
      <c r="W148" s="344"/>
      <c r="X148" s="344"/>
      <c r="Y148" s="59"/>
      <c r="Z148" s="27"/>
      <c r="AA148" s="28"/>
      <c r="AB148" s="28"/>
      <c r="AC148" s="39"/>
      <c r="AD148" s="27"/>
      <c r="AE148" s="28"/>
      <c r="AF148" s="28"/>
      <c r="AG148" s="40"/>
      <c r="AH148" s="324">
        <f>IF(V148="賃金で算定",V149+Z149-AD149,0)</f>
        <v>0</v>
      </c>
      <c r="AI148" s="325"/>
      <c r="AJ148" s="325"/>
      <c r="AK148" s="326"/>
      <c r="AL148" s="49"/>
      <c r="AM148" s="50"/>
      <c r="AN148" s="345"/>
      <c r="AO148" s="346"/>
      <c r="AP148" s="346"/>
      <c r="AQ148" s="346"/>
      <c r="AR148" s="346"/>
      <c r="AS148" s="30"/>
      <c r="AV148" s="44" t="str">
        <f>IF(OR(O148="",Q148=""),"", IF(O148&lt;20,DATE(O148+118,Q148,IF(S148="",1,S148)),DATE(O148+88,Q148,IF(S148="",1,S148))))</f>
        <v/>
      </c>
      <c r="AW148" s="45" t="str">
        <f>IF(AV148&lt;=設定シート!C$15,"昔",IF(AV148&lt;=設定シート!E$15,"上",IF(AV148&lt;=設定シート!G$15,"中","下")))</f>
        <v>下</v>
      </c>
      <c r="AX148" s="4">
        <f>IF(AV148&lt;=設定シート!$E$36,5,IF(AV148&lt;=設定シート!$I$36,7,IF(AV148&lt;=設定シート!$M$36,9,11)))</f>
        <v>11</v>
      </c>
      <c r="AY148" s="201"/>
      <c r="AZ148" s="199"/>
      <c r="BA148" s="203">
        <f t="shared" ref="BA148" si="68">AN148</f>
        <v>0</v>
      </c>
      <c r="BB148" s="199"/>
      <c r="BC148" s="199"/>
    </row>
    <row r="149" spans="2:65" ht="18" customHeight="1">
      <c r="B149" s="336"/>
      <c r="C149" s="337"/>
      <c r="D149" s="337"/>
      <c r="E149" s="337"/>
      <c r="F149" s="337"/>
      <c r="G149" s="337"/>
      <c r="H149" s="337"/>
      <c r="I149" s="338"/>
      <c r="J149" s="336"/>
      <c r="K149" s="337"/>
      <c r="L149" s="337"/>
      <c r="M149" s="337"/>
      <c r="N149" s="340"/>
      <c r="O149" s="88"/>
      <c r="P149" s="5" t="s">
        <v>45</v>
      </c>
      <c r="Q149" s="43"/>
      <c r="R149" s="5" t="s">
        <v>46</v>
      </c>
      <c r="S149" s="89"/>
      <c r="T149" s="347" t="s">
        <v>21</v>
      </c>
      <c r="U149" s="348"/>
      <c r="V149" s="349"/>
      <c r="W149" s="350"/>
      <c r="X149" s="350"/>
      <c r="Y149" s="351"/>
      <c r="Z149" s="352"/>
      <c r="AA149" s="353"/>
      <c r="AB149" s="353"/>
      <c r="AC149" s="353"/>
      <c r="AD149" s="352"/>
      <c r="AE149" s="353"/>
      <c r="AF149" s="353"/>
      <c r="AG149" s="354"/>
      <c r="AH149" s="328">
        <f>IF(V148="賃金で算定",0,V149+Z149-AD149)</f>
        <v>0</v>
      </c>
      <c r="AI149" s="328"/>
      <c r="AJ149" s="328"/>
      <c r="AK149" s="329"/>
      <c r="AL149" s="355">
        <f>IF(V148="賃金で算定","賃金で算定",IF(OR(V149=0,$F160="",AV148=""),0,IF(AW148="昔",VLOOKUP($F160,労務比率,AX148,FALSE),IF(AW148="上",VLOOKUP($F160,労務比率,AX148,FALSE),IF(AW148="中",VLOOKUP($F160,労務比率,AX148,FALSE),VLOOKUP($F160,労務比率,AX148,FALSE))))))</f>
        <v>0</v>
      </c>
      <c r="AM149" s="356"/>
      <c r="AN149" s="330">
        <f>IF(V148="賃金で算定",0,INT(AH149*AL149/100))</f>
        <v>0</v>
      </c>
      <c r="AO149" s="331"/>
      <c r="AP149" s="331"/>
      <c r="AQ149" s="331"/>
      <c r="AR149" s="331"/>
      <c r="AS149" s="29"/>
      <c r="AV149" s="44"/>
      <c r="AW149" s="45"/>
      <c r="AY149" s="202">
        <f t="shared" ref="AY149" si="69">AH149</f>
        <v>0</v>
      </c>
      <c r="AZ149" s="200">
        <f>IF(AV148&lt;=設定シート!C$85,AH149,IF(AND(AV148&gt;=設定シート!E$85,AV148&lt;=設定シート!G$85),AH149*105/108,AH149))</f>
        <v>0</v>
      </c>
      <c r="BA149" s="197"/>
      <c r="BB149" s="200">
        <f t="shared" ref="BB149" si="70">IF($AL149="賃金で算定",0,INT(AY149*$AL149/100))</f>
        <v>0</v>
      </c>
      <c r="BC149" s="200">
        <f>IF(AY149=AZ149,BB149,AZ149*$AL149/100)</f>
        <v>0</v>
      </c>
      <c r="BL149" s="41">
        <f>IF(AY149=AZ149,0,1)</f>
        <v>0</v>
      </c>
      <c r="BM149" s="41" t="str">
        <f>IF(BL149=1,AL149,"")</f>
        <v/>
      </c>
    </row>
    <row r="150" spans="2:65" ht="18" customHeight="1">
      <c r="B150" s="333"/>
      <c r="C150" s="334"/>
      <c r="D150" s="334"/>
      <c r="E150" s="334"/>
      <c r="F150" s="334"/>
      <c r="G150" s="334"/>
      <c r="H150" s="334"/>
      <c r="I150" s="335"/>
      <c r="J150" s="333"/>
      <c r="K150" s="334"/>
      <c r="L150" s="334"/>
      <c r="M150" s="334"/>
      <c r="N150" s="339"/>
      <c r="O150" s="87"/>
      <c r="P150" s="15" t="s">
        <v>45</v>
      </c>
      <c r="Q150" s="42"/>
      <c r="R150" s="15" t="s">
        <v>46</v>
      </c>
      <c r="S150" s="86"/>
      <c r="T150" s="341" t="s">
        <v>47</v>
      </c>
      <c r="U150" s="342"/>
      <c r="V150" s="343"/>
      <c r="W150" s="344"/>
      <c r="X150" s="344"/>
      <c r="Y150" s="58"/>
      <c r="Z150" s="31"/>
      <c r="AA150" s="32"/>
      <c r="AB150" s="32"/>
      <c r="AC150" s="33"/>
      <c r="AD150" s="31"/>
      <c r="AE150" s="32"/>
      <c r="AF150" s="32"/>
      <c r="AG150" s="38"/>
      <c r="AH150" s="324">
        <f>IF(V150="賃金で算定",V151+Z151-AD151,0)</f>
        <v>0</v>
      </c>
      <c r="AI150" s="325"/>
      <c r="AJ150" s="325"/>
      <c r="AK150" s="326"/>
      <c r="AL150" s="49"/>
      <c r="AM150" s="50"/>
      <c r="AN150" s="345"/>
      <c r="AO150" s="346"/>
      <c r="AP150" s="346"/>
      <c r="AQ150" s="346"/>
      <c r="AR150" s="346"/>
      <c r="AS150" s="30"/>
      <c r="AV150" s="44" t="str">
        <f>IF(OR(O150="",Q150=""),"", IF(O150&lt;20,DATE(O150+118,Q150,IF(S150="",1,S150)),DATE(O150+88,Q150,IF(S150="",1,S150))))</f>
        <v/>
      </c>
      <c r="AW150" s="45" t="str">
        <f>IF(AV150&lt;=設定シート!C$15,"昔",IF(AV150&lt;=設定シート!E$15,"上",IF(AV150&lt;=設定シート!G$15,"中","下")))</f>
        <v>下</v>
      </c>
      <c r="AX150" s="4">
        <f>IF(AV150&lt;=設定シート!$E$36,5,IF(AV150&lt;=設定シート!$I$36,7,IF(AV150&lt;=設定シート!$M$36,9,11)))</f>
        <v>11</v>
      </c>
      <c r="AY150" s="201"/>
      <c r="AZ150" s="199"/>
      <c r="BA150" s="203">
        <f t="shared" ref="BA150" si="71">AN150</f>
        <v>0</v>
      </c>
      <c r="BB150" s="199"/>
      <c r="BC150" s="199"/>
    </row>
    <row r="151" spans="2:65" ht="18" customHeight="1">
      <c r="B151" s="336"/>
      <c r="C151" s="337"/>
      <c r="D151" s="337"/>
      <c r="E151" s="337"/>
      <c r="F151" s="337"/>
      <c r="G151" s="337"/>
      <c r="H151" s="337"/>
      <c r="I151" s="338"/>
      <c r="J151" s="336"/>
      <c r="K151" s="337"/>
      <c r="L151" s="337"/>
      <c r="M151" s="337"/>
      <c r="N151" s="340"/>
      <c r="O151" s="88"/>
      <c r="P151" s="5" t="s">
        <v>45</v>
      </c>
      <c r="Q151" s="43"/>
      <c r="R151" s="5" t="s">
        <v>46</v>
      </c>
      <c r="S151" s="89"/>
      <c r="T151" s="347" t="s">
        <v>48</v>
      </c>
      <c r="U151" s="348"/>
      <c r="V151" s="349"/>
      <c r="W151" s="350"/>
      <c r="X151" s="350"/>
      <c r="Y151" s="351"/>
      <c r="Z151" s="349"/>
      <c r="AA151" s="350"/>
      <c r="AB151" s="350"/>
      <c r="AC151" s="350"/>
      <c r="AD151" s="352"/>
      <c r="AE151" s="353"/>
      <c r="AF151" s="353"/>
      <c r="AG151" s="354"/>
      <c r="AH151" s="328">
        <f>IF(V150="賃金で算定",0,V151+Z151-AD151)</f>
        <v>0</v>
      </c>
      <c r="AI151" s="328"/>
      <c r="AJ151" s="328"/>
      <c r="AK151" s="329"/>
      <c r="AL151" s="355">
        <f>IF(V150="賃金で算定","賃金で算定",IF(OR(V151=0,$F160="",AV150=""),0,IF(AW150="昔",VLOOKUP($F160,労務比率,AX150,FALSE),IF(AW150="上",VLOOKUP($F160,労務比率,AX150,FALSE),IF(AW150="中",VLOOKUP($F160,労務比率,AX150,FALSE),VLOOKUP($F160,労務比率,AX150,FALSE))))))</f>
        <v>0</v>
      </c>
      <c r="AM151" s="356"/>
      <c r="AN151" s="330">
        <f>IF(V150="賃金で算定",0,INT(AH151*AL151/100))</f>
        <v>0</v>
      </c>
      <c r="AO151" s="331"/>
      <c r="AP151" s="331"/>
      <c r="AQ151" s="331"/>
      <c r="AR151" s="331"/>
      <c r="AS151" s="29"/>
      <c r="AV151" s="44"/>
      <c r="AW151" s="45"/>
      <c r="AY151" s="202">
        <f t="shared" ref="AY151" si="72">AH151</f>
        <v>0</v>
      </c>
      <c r="AZ151" s="200">
        <f>IF(AV150&lt;=設定シート!C$85,AH151,IF(AND(AV150&gt;=設定シート!E$85,AV150&lt;=設定シート!G$85),AH151*105/108,AH151))</f>
        <v>0</v>
      </c>
      <c r="BA151" s="197"/>
      <c r="BB151" s="200">
        <f t="shared" ref="BB151" si="73">IF($AL151="賃金で算定",0,INT(AY151*$AL151/100))</f>
        <v>0</v>
      </c>
      <c r="BC151" s="200">
        <f>IF(AY151=AZ151,BB151,AZ151*$AL151/100)</f>
        <v>0</v>
      </c>
      <c r="BL151" s="41">
        <f>IF(AY151=AZ151,0,1)</f>
        <v>0</v>
      </c>
      <c r="BM151" s="41" t="str">
        <f>IF(BL151=1,AL151,"")</f>
        <v/>
      </c>
    </row>
    <row r="152" spans="2:65" ht="18" customHeight="1">
      <c r="B152" s="333"/>
      <c r="C152" s="334"/>
      <c r="D152" s="334"/>
      <c r="E152" s="334"/>
      <c r="F152" s="334"/>
      <c r="G152" s="334"/>
      <c r="H152" s="334"/>
      <c r="I152" s="335"/>
      <c r="J152" s="333"/>
      <c r="K152" s="334"/>
      <c r="L152" s="334"/>
      <c r="M152" s="334"/>
      <c r="N152" s="339"/>
      <c r="O152" s="87"/>
      <c r="P152" s="15" t="s">
        <v>45</v>
      </c>
      <c r="Q152" s="42"/>
      <c r="R152" s="15" t="s">
        <v>46</v>
      </c>
      <c r="S152" s="86"/>
      <c r="T152" s="341" t="s">
        <v>47</v>
      </c>
      <c r="U152" s="342"/>
      <c r="V152" s="343"/>
      <c r="W152" s="344"/>
      <c r="X152" s="344"/>
      <c r="Y152" s="58"/>
      <c r="Z152" s="31"/>
      <c r="AA152" s="32"/>
      <c r="AB152" s="32"/>
      <c r="AC152" s="33"/>
      <c r="AD152" s="31"/>
      <c r="AE152" s="32"/>
      <c r="AF152" s="32"/>
      <c r="AG152" s="38"/>
      <c r="AH152" s="324">
        <f>IF(V152="賃金で算定",V153+Z153-AD153,0)</f>
        <v>0</v>
      </c>
      <c r="AI152" s="325"/>
      <c r="AJ152" s="325"/>
      <c r="AK152" s="326"/>
      <c r="AL152" s="49"/>
      <c r="AM152" s="50"/>
      <c r="AN152" s="345"/>
      <c r="AO152" s="346"/>
      <c r="AP152" s="346"/>
      <c r="AQ152" s="346"/>
      <c r="AR152" s="346"/>
      <c r="AS152" s="30"/>
      <c r="AV152" s="44" t="str">
        <f>IF(OR(O152="",Q152=""),"", IF(O152&lt;20,DATE(O152+118,Q152,IF(S152="",1,S152)),DATE(O152+88,Q152,IF(S152="",1,S152))))</f>
        <v/>
      </c>
      <c r="AW152" s="45" t="str">
        <f>IF(AV152&lt;=設定シート!C$15,"昔",IF(AV152&lt;=設定シート!E$15,"上",IF(AV152&lt;=設定シート!G$15,"中","下")))</f>
        <v>下</v>
      </c>
      <c r="AX152" s="4">
        <f>IF(AV152&lt;=設定シート!$E$36,5,IF(AV152&lt;=設定シート!$I$36,7,IF(AV152&lt;=設定シート!$M$36,9,11)))</f>
        <v>11</v>
      </c>
      <c r="AY152" s="201"/>
      <c r="AZ152" s="199"/>
      <c r="BA152" s="203">
        <f t="shared" ref="BA152" si="74">AN152</f>
        <v>0</v>
      </c>
      <c r="BB152" s="199"/>
      <c r="BC152" s="199"/>
    </row>
    <row r="153" spans="2:65" ht="18" customHeight="1">
      <c r="B153" s="336"/>
      <c r="C153" s="337"/>
      <c r="D153" s="337"/>
      <c r="E153" s="337"/>
      <c r="F153" s="337"/>
      <c r="G153" s="337"/>
      <c r="H153" s="337"/>
      <c r="I153" s="338"/>
      <c r="J153" s="336"/>
      <c r="K153" s="337"/>
      <c r="L153" s="337"/>
      <c r="M153" s="337"/>
      <c r="N153" s="340"/>
      <c r="O153" s="88"/>
      <c r="P153" s="5" t="s">
        <v>45</v>
      </c>
      <c r="Q153" s="43"/>
      <c r="R153" s="5" t="s">
        <v>46</v>
      </c>
      <c r="S153" s="89"/>
      <c r="T153" s="347" t="s">
        <v>48</v>
      </c>
      <c r="U153" s="348"/>
      <c r="V153" s="349"/>
      <c r="W153" s="350"/>
      <c r="X153" s="350"/>
      <c r="Y153" s="351"/>
      <c r="Z153" s="349"/>
      <c r="AA153" s="350"/>
      <c r="AB153" s="350"/>
      <c r="AC153" s="350"/>
      <c r="AD153" s="352"/>
      <c r="AE153" s="353"/>
      <c r="AF153" s="353"/>
      <c r="AG153" s="354"/>
      <c r="AH153" s="328">
        <f>IF(V152="賃金で算定",0,V153+Z153-AD153)</f>
        <v>0</v>
      </c>
      <c r="AI153" s="328"/>
      <c r="AJ153" s="328"/>
      <c r="AK153" s="329"/>
      <c r="AL153" s="355">
        <f>IF(V152="賃金で算定","賃金で算定",IF(OR(V153=0,$F160="",AV152=""),0,IF(AW152="昔",VLOOKUP($F160,労務比率,AX152,FALSE),IF(AW152="上",VLOOKUP($F160,労務比率,AX152,FALSE),IF(AW152="中",VLOOKUP($F160,労務比率,AX152,FALSE),VLOOKUP($F160,労務比率,AX152,FALSE))))))</f>
        <v>0</v>
      </c>
      <c r="AM153" s="356"/>
      <c r="AN153" s="330">
        <f>IF(V152="賃金で算定",0,INT(AH153*AL153/100))</f>
        <v>0</v>
      </c>
      <c r="AO153" s="331"/>
      <c r="AP153" s="331"/>
      <c r="AQ153" s="331"/>
      <c r="AR153" s="331"/>
      <c r="AS153" s="29"/>
      <c r="AV153" s="44"/>
      <c r="AW153" s="45"/>
      <c r="AY153" s="202">
        <f t="shared" ref="AY153" si="75">AH153</f>
        <v>0</v>
      </c>
      <c r="AZ153" s="200">
        <f>IF(AV152&lt;=設定シート!C$85,AH153,IF(AND(AV152&gt;=設定シート!E$85,AV152&lt;=設定シート!G$85),AH153*105/108,AH153))</f>
        <v>0</v>
      </c>
      <c r="BA153" s="197"/>
      <c r="BB153" s="200">
        <f t="shared" ref="BB153" si="76">IF($AL153="賃金で算定",0,INT(AY153*$AL153/100))</f>
        <v>0</v>
      </c>
      <c r="BC153" s="200">
        <f>IF(AY153=AZ153,BB153,AZ153*$AL153/100)</f>
        <v>0</v>
      </c>
      <c r="BL153" s="41">
        <f>IF(AY153=AZ153,0,1)</f>
        <v>0</v>
      </c>
      <c r="BM153" s="41" t="str">
        <f>IF(BL153=1,AL153,"")</f>
        <v/>
      </c>
    </row>
    <row r="154" spans="2:65" ht="18" customHeight="1">
      <c r="B154" s="333"/>
      <c r="C154" s="334"/>
      <c r="D154" s="334"/>
      <c r="E154" s="334"/>
      <c r="F154" s="334"/>
      <c r="G154" s="334"/>
      <c r="H154" s="334"/>
      <c r="I154" s="335"/>
      <c r="J154" s="333"/>
      <c r="K154" s="334"/>
      <c r="L154" s="334"/>
      <c r="M154" s="334"/>
      <c r="N154" s="339"/>
      <c r="O154" s="87"/>
      <c r="P154" s="15" t="s">
        <v>45</v>
      </c>
      <c r="Q154" s="42"/>
      <c r="R154" s="15" t="s">
        <v>46</v>
      </c>
      <c r="S154" s="86"/>
      <c r="T154" s="341" t="s">
        <v>20</v>
      </c>
      <c r="U154" s="342"/>
      <c r="V154" s="343"/>
      <c r="W154" s="344"/>
      <c r="X154" s="344"/>
      <c r="Y154" s="58"/>
      <c r="Z154" s="31"/>
      <c r="AA154" s="32"/>
      <c r="AB154" s="32"/>
      <c r="AC154" s="33"/>
      <c r="AD154" s="31"/>
      <c r="AE154" s="32"/>
      <c r="AF154" s="32"/>
      <c r="AG154" s="38"/>
      <c r="AH154" s="324">
        <f>IF(V154="賃金で算定",V155+Z155-AD155,0)</f>
        <v>0</v>
      </c>
      <c r="AI154" s="325"/>
      <c r="AJ154" s="325"/>
      <c r="AK154" s="326"/>
      <c r="AL154" s="49"/>
      <c r="AM154" s="50"/>
      <c r="AN154" s="345"/>
      <c r="AO154" s="346"/>
      <c r="AP154" s="346"/>
      <c r="AQ154" s="346"/>
      <c r="AR154" s="346"/>
      <c r="AS154" s="30"/>
      <c r="AV154" s="44" t="str">
        <f>IF(OR(O154="",Q154=""),"", IF(O154&lt;20,DATE(O154+118,Q154,IF(S154="",1,S154)),DATE(O154+88,Q154,IF(S154="",1,S154))))</f>
        <v/>
      </c>
      <c r="AW154" s="45" t="str">
        <f>IF(AV154&lt;=設定シート!C$15,"昔",IF(AV154&lt;=設定シート!E$15,"上",IF(AV154&lt;=設定シート!G$15,"中","下")))</f>
        <v>下</v>
      </c>
      <c r="AX154" s="4">
        <f>IF(AV154&lt;=設定シート!$E$36,5,IF(AV154&lt;=設定シート!$I$36,7,IF(AV154&lt;=設定シート!$M$36,9,11)))</f>
        <v>11</v>
      </c>
      <c r="AY154" s="201"/>
      <c r="AZ154" s="199"/>
      <c r="BA154" s="203">
        <f t="shared" ref="BA154" si="77">AN154</f>
        <v>0</v>
      </c>
      <c r="BB154" s="199"/>
      <c r="BC154" s="199"/>
    </row>
    <row r="155" spans="2:65" ht="18" customHeight="1">
      <c r="B155" s="336"/>
      <c r="C155" s="337"/>
      <c r="D155" s="337"/>
      <c r="E155" s="337"/>
      <c r="F155" s="337"/>
      <c r="G155" s="337"/>
      <c r="H155" s="337"/>
      <c r="I155" s="338"/>
      <c r="J155" s="336"/>
      <c r="K155" s="337"/>
      <c r="L155" s="337"/>
      <c r="M155" s="337"/>
      <c r="N155" s="340"/>
      <c r="O155" s="88"/>
      <c r="P155" s="5" t="s">
        <v>45</v>
      </c>
      <c r="Q155" s="43"/>
      <c r="R155" s="5" t="s">
        <v>46</v>
      </c>
      <c r="S155" s="89"/>
      <c r="T155" s="347" t="s">
        <v>21</v>
      </c>
      <c r="U155" s="348"/>
      <c r="V155" s="349"/>
      <c r="W155" s="350"/>
      <c r="X155" s="350"/>
      <c r="Y155" s="351"/>
      <c r="Z155" s="349"/>
      <c r="AA155" s="350"/>
      <c r="AB155" s="350"/>
      <c r="AC155" s="350"/>
      <c r="AD155" s="352"/>
      <c r="AE155" s="353"/>
      <c r="AF155" s="353"/>
      <c r="AG155" s="354"/>
      <c r="AH155" s="328">
        <f>IF(V154="賃金で算定",0,V155+Z155-AD155)</f>
        <v>0</v>
      </c>
      <c r="AI155" s="328"/>
      <c r="AJ155" s="328"/>
      <c r="AK155" s="329"/>
      <c r="AL155" s="355">
        <f>IF(V154="賃金で算定","賃金で算定",IF(OR(V155=0,$F160="",AV154=""),0,IF(AW154="昔",VLOOKUP($F160,労務比率,AX154,FALSE),IF(AW154="上",VLOOKUP($F160,労務比率,AX154,FALSE),IF(AW154="中",VLOOKUP($F160,労務比率,AX154,FALSE),VLOOKUP($F160,労務比率,AX154,FALSE))))))</f>
        <v>0</v>
      </c>
      <c r="AM155" s="356"/>
      <c r="AN155" s="330">
        <f>IF(V154="賃金で算定",0,INT(AH155*AL155/100))</f>
        <v>0</v>
      </c>
      <c r="AO155" s="331"/>
      <c r="AP155" s="331"/>
      <c r="AQ155" s="331"/>
      <c r="AR155" s="331"/>
      <c r="AS155" s="29"/>
      <c r="AV155" s="44"/>
      <c r="AW155" s="45"/>
      <c r="AY155" s="202">
        <f t="shared" ref="AY155" si="78">AH155</f>
        <v>0</v>
      </c>
      <c r="AZ155" s="200">
        <f>IF(AV154&lt;=設定シート!C$85,AH155,IF(AND(AV154&gt;=設定シート!E$85,AV154&lt;=設定シート!G$85),AH155*105/108,AH155))</f>
        <v>0</v>
      </c>
      <c r="BA155" s="197"/>
      <c r="BB155" s="200">
        <f t="shared" ref="BB155" si="79">IF($AL155="賃金で算定",0,INT(AY155*$AL155/100))</f>
        <v>0</v>
      </c>
      <c r="BC155" s="200">
        <f>IF(AY155=AZ155,BB155,AZ155*$AL155/100)</f>
        <v>0</v>
      </c>
      <c r="BL155" s="41">
        <f>IF(AY155=AZ155,0,1)</f>
        <v>0</v>
      </c>
      <c r="BM155" s="41" t="str">
        <f>IF(BL155=1,AL155,"")</f>
        <v/>
      </c>
    </row>
    <row r="156" spans="2:65" ht="18" customHeight="1">
      <c r="B156" s="333"/>
      <c r="C156" s="334"/>
      <c r="D156" s="334"/>
      <c r="E156" s="334"/>
      <c r="F156" s="334"/>
      <c r="G156" s="334"/>
      <c r="H156" s="334"/>
      <c r="I156" s="335"/>
      <c r="J156" s="333"/>
      <c r="K156" s="334"/>
      <c r="L156" s="334"/>
      <c r="M156" s="334"/>
      <c r="N156" s="339"/>
      <c r="O156" s="87"/>
      <c r="P156" s="15" t="s">
        <v>45</v>
      </c>
      <c r="Q156" s="42"/>
      <c r="R156" s="15" t="s">
        <v>46</v>
      </c>
      <c r="S156" s="86"/>
      <c r="T156" s="341" t="s">
        <v>47</v>
      </c>
      <c r="U156" s="342"/>
      <c r="V156" s="343"/>
      <c r="W156" s="344"/>
      <c r="X156" s="344"/>
      <c r="Y156" s="58"/>
      <c r="Z156" s="31"/>
      <c r="AA156" s="32"/>
      <c r="AB156" s="32"/>
      <c r="AC156" s="33"/>
      <c r="AD156" s="31"/>
      <c r="AE156" s="32"/>
      <c r="AF156" s="32"/>
      <c r="AG156" s="38"/>
      <c r="AH156" s="324">
        <f>IF(V156="賃金で算定",V157+Z157-AD157,0)</f>
        <v>0</v>
      </c>
      <c r="AI156" s="325"/>
      <c r="AJ156" s="325"/>
      <c r="AK156" s="326"/>
      <c r="AL156" s="49"/>
      <c r="AM156" s="50"/>
      <c r="AN156" s="345"/>
      <c r="AO156" s="346"/>
      <c r="AP156" s="346"/>
      <c r="AQ156" s="346"/>
      <c r="AR156" s="346"/>
      <c r="AS156" s="30"/>
      <c r="AV156" s="44" t="str">
        <f>IF(OR(O156="",Q156=""),"", IF(O156&lt;20,DATE(O156+118,Q156,IF(S156="",1,S156)),DATE(O156+88,Q156,IF(S156="",1,S156))))</f>
        <v/>
      </c>
      <c r="AW156" s="45" t="str">
        <f>IF(AV156&lt;=設定シート!C$15,"昔",IF(AV156&lt;=設定シート!E$15,"上",IF(AV156&lt;=設定シート!G$15,"中","下")))</f>
        <v>下</v>
      </c>
      <c r="AX156" s="4">
        <f>IF(AV156&lt;=設定シート!$E$36,5,IF(AV156&lt;=設定シート!$I$36,7,IF(AV156&lt;=設定シート!$M$36,9,11)))</f>
        <v>11</v>
      </c>
      <c r="AY156" s="201"/>
      <c r="AZ156" s="199"/>
      <c r="BA156" s="203">
        <f t="shared" ref="BA156" si="80">AN156</f>
        <v>0</v>
      </c>
      <c r="BB156" s="199"/>
      <c r="BC156" s="199"/>
    </row>
    <row r="157" spans="2:65" ht="18" customHeight="1">
      <c r="B157" s="336"/>
      <c r="C157" s="337"/>
      <c r="D157" s="337"/>
      <c r="E157" s="337"/>
      <c r="F157" s="337"/>
      <c r="G157" s="337"/>
      <c r="H157" s="337"/>
      <c r="I157" s="338"/>
      <c r="J157" s="336"/>
      <c r="K157" s="337"/>
      <c r="L157" s="337"/>
      <c r="M157" s="337"/>
      <c r="N157" s="340"/>
      <c r="O157" s="88"/>
      <c r="P157" s="5" t="s">
        <v>45</v>
      </c>
      <c r="Q157" s="43"/>
      <c r="R157" s="5" t="s">
        <v>46</v>
      </c>
      <c r="S157" s="89"/>
      <c r="T157" s="347" t="s">
        <v>48</v>
      </c>
      <c r="U157" s="348"/>
      <c r="V157" s="349"/>
      <c r="W157" s="350"/>
      <c r="X157" s="350"/>
      <c r="Y157" s="351"/>
      <c r="Z157" s="349"/>
      <c r="AA157" s="350"/>
      <c r="AB157" s="350"/>
      <c r="AC157" s="350"/>
      <c r="AD157" s="352"/>
      <c r="AE157" s="353"/>
      <c r="AF157" s="353"/>
      <c r="AG157" s="354"/>
      <c r="AH157" s="328">
        <f>IF(V156="賃金で算定",0,V157+Z157-AD157)</f>
        <v>0</v>
      </c>
      <c r="AI157" s="328"/>
      <c r="AJ157" s="328"/>
      <c r="AK157" s="329"/>
      <c r="AL157" s="355">
        <f>IF(V156="賃金で算定","賃金で算定",IF(OR(V157=0,$F160="",AV156=""),0,IF(AW156="昔",VLOOKUP($F160,労務比率,AX156,FALSE),IF(AW156="上",VLOOKUP($F160,労務比率,AX156,FALSE),IF(AW156="中",VLOOKUP($F160,労務比率,AX156,FALSE),VLOOKUP($F160,労務比率,AX156,FALSE))))))</f>
        <v>0</v>
      </c>
      <c r="AM157" s="356"/>
      <c r="AN157" s="330">
        <f>IF(V156="賃金で算定",0,INT(AH157*AL157/100))</f>
        <v>0</v>
      </c>
      <c r="AO157" s="331"/>
      <c r="AP157" s="331"/>
      <c r="AQ157" s="331"/>
      <c r="AR157" s="331"/>
      <c r="AS157" s="29"/>
      <c r="AV157" s="44"/>
      <c r="AW157" s="45"/>
      <c r="AY157" s="202">
        <f t="shared" ref="AY157" si="81">AH157</f>
        <v>0</v>
      </c>
      <c r="AZ157" s="200">
        <f>IF(AV156&lt;=設定シート!C$85,AH157,IF(AND(AV156&gt;=設定シート!E$85,AV156&lt;=設定シート!G$85),AH157*105/108,AH157))</f>
        <v>0</v>
      </c>
      <c r="BA157" s="197"/>
      <c r="BB157" s="200">
        <f t="shared" ref="BB157" si="82">IF($AL157="賃金で算定",0,INT(AY157*$AL157/100))</f>
        <v>0</v>
      </c>
      <c r="BC157" s="200">
        <f>IF(AY157=AZ157,BB157,AZ157*$AL157/100)</f>
        <v>0</v>
      </c>
      <c r="BL157" s="41">
        <f>IF(AY157=AZ157,0,1)</f>
        <v>0</v>
      </c>
      <c r="BM157" s="41" t="str">
        <f>IF(BL157=1,AL157,"")</f>
        <v/>
      </c>
    </row>
    <row r="158" spans="2:65" ht="18" customHeight="1">
      <c r="B158" s="333"/>
      <c r="C158" s="334"/>
      <c r="D158" s="334"/>
      <c r="E158" s="334"/>
      <c r="F158" s="334"/>
      <c r="G158" s="334"/>
      <c r="H158" s="334"/>
      <c r="I158" s="335"/>
      <c r="J158" s="333"/>
      <c r="K158" s="334"/>
      <c r="L158" s="334"/>
      <c r="M158" s="334"/>
      <c r="N158" s="339"/>
      <c r="O158" s="87"/>
      <c r="P158" s="15" t="s">
        <v>45</v>
      </c>
      <c r="Q158" s="42"/>
      <c r="R158" s="15" t="s">
        <v>46</v>
      </c>
      <c r="S158" s="86"/>
      <c r="T158" s="341" t="s">
        <v>47</v>
      </c>
      <c r="U158" s="342"/>
      <c r="V158" s="343"/>
      <c r="W158" s="344"/>
      <c r="X158" s="344"/>
      <c r="Y158" s="58"/>
      <c r="Z158" s="31"/>
      <c r="AA158" s="32"/>
      <c r="AB158" s="32"/>
      <c r="AC158" s="33"/>
      <c r="AD158" s="31"/>
      <c r="AE158" s="32"/>
      <c r="AF158" s="32"/>
      <c r="AG158" s="38"/>
      <c r="AH158" s="324">
        <f>IF(V158="賃金で算定",V159+Z159-AD159,0)</f>
        <v>0</v>
      </c>
      <c r="AI158" s="325"/>
      <c r="AJ158" s="325"/>
      <c r="AK158" s="326"/>
      <c r="AL158" s="49"/>
      <c r="AM158" s="50"/>
      <c r="AN158" s="345"/>
      <c r="AO158" s="346"/>
      <c r="AP158" s="346"/>
      <c r="AQ158" s="346"/>
      <c r="AR158" s="346"/>
      <c r="AS158" s="30"/>
      <c r="AV158" s="44" t="str">
        <f>IF(OR(O158="",Q158=""),"", IF(O158&lt;20,DATE(O158+118,Q158,IF(S158="",1,S158)),DATE(O158+88,Q158,IF(S158="",1,S158))))</f>
        <v/>
      </c>
      <c r="AW158" s="45" t="str">
        <f>IF(AV158&lt;=設定シート!C$15,"昔",IF(AV158&lt;=設定シート!E$15,"上",IF(AV158&lt;=設定シート!G$15,"中","下")))</f>
        <v>下</v>
      </c>
      <c r="AX158" s="4">
        <f>IF(AV158&lt;=設定シート!$E$36,5,IF(AV158&lt;=設定シート!$I$36,7,IF(AV158&lt;=設定シート!$M$36,9,11)))</f>
        <v>11</v>
      </c>
      <c r="AY158" s="201"/>
      <c r="AZ158" s="199"/>
      <c r="BA158" s="203">
        <f t="shared" ref="BA158" si="83">AN158</f>
        <v>0</v>
      </c>
      <c r="BB158" s="199"/>
      <c r="BC158" s="199"/>
    </row>
    <row r="159" spans="2:65" ht="18" customHeight="1">
      <c r="B159" s="336"/>
      <c r="C159" s="337"/>
      <c r="D159" s="337"/>
      <c r="E159" s="337"/>
      <c r="F159" s="337"/>
      <c r="G159" s="337"/>
      <c r="H159" s="337"/>
      <c r="I159" s="338"/>
      <c r="J159" s="336"/>
      <c r="K159" s="337"/>
      <c r="L159" s="337"/>
      <c r="M159" s="337"/>
      <c r="N159" s="340"/>
      <c r="O159" s="88"/>
      <c r="P159" s="5" t="s">
        <v>45</v>
      </c>
      <c r="Q159" s="43"/>
      <c r="R159" s="5" t="s">
        <v>46</v>
      </c>
      <c r="S159" s="89"/>
      <c r="T159" s="347" t="s">
        <v>48</v>
      </c>
      <c r="U159" s="348"/>
      <c r="V159" s="349"/>
      <c r="W159" s="350"/>
      <c r="X159" s="350"/>
      <c r="Y159" s="351"/>
      <c r="Z159" s="349"/>
      <c r="AA159" s="350"/>
      <c r="AB159" s="350"/>
      <c r="AC159" s="350"/>
      <c r="AD159" s="352"/>
      <c r="AE159" s="353"/>
      <c r="AF159" s="353"/>
      <c r="AG159" s="354"/>
      <c r="AH159" s="330">
        <f>IF(V158="賃金で算定",0,V159+Z159-AD159)</f>
        <v>0</v>
      </c>
      <c r="AI159" s="331"/>
      <c r="AJ159" s="331"/>
      <c r="AK159" s="332"/>
      <c r="AL159" s="355">
        <f>IF(V158="賃金で算定","賃金で算定",IF(OR(V159=0,$F160="",AV158=""),0,IF(AW158="昔",VLOOKUP($F160,労務比率,AX158,FALSE),IF(AW158="上",VLOOKUP($F160,労務比率,AX158,FALSE),IF(AW158="中",VLOOKUP($F160,労務比率,AX158,FALSE),VLOOKUP($F160,労務比率,AX158,FALSE))))))</f>
        <v>0</v>
      </c>
      <c r="AM159" s="356"/>
      <c r="AN159" s="330">
        <f>IF(V158="賃金で算定",0,INT(AH159*AL159/100))</f>
        <v>0</v>
      </c>
      <c r="AO159" s="331"/>
      <c r="AP159" s="331"/>
      <c r="AQ159" s="331"/>
      <c r="AR159" s="331"/>
      <c r="AS159" s="29"/>
      <c r="AV159" s="44"/>
      <c r="AW159" s="45"/>
      <c r="AY159" s="202">
        <f t="shared" ref="AY159" si="84">AH159</f>
        <v>0</v>
      </c>
      <c r="AZ159" s="200">
        <f>IF(AV158&lt;=設定シート!C$85,AH159,IF(AND(AV158&gt;=設定シート!E$85,AV158&lt;=設定シート!G$85),AH159*105/108,AH159))</f>
        <v>0</v>
      </c>
      <c r="BA159" s="197"/>
      <c r="BB159" s="200">
        <f t="shared" ref="BB159" si="85">IF($AL159="賃金で算定",0,INT(AY159*$AL159/100))</f>
        <v>0</v>
      </c>
      <c r="BC159" s="200">
        <f>IF(AY159=AZ159,BB159,AZ159*$AL159/100)</f>
        <v>0</v>
      </c>
      <c r="BL159" s="41">
        <f>IF(AY159=AZ159,0,1)</f>
        <v>0</v>
      </c>
      <c r="BM159" s="41" t="str">
        <f>IF(BL159=1,AL159,"")</f>
        <v/>
      </c>
    </row>
    <row r="160" spans="2:65" ht="18" customHeight="1">
      <c r="B160" s="303" t="s">
        <v>82</v>
      </c>
      <c r="C160" s="304"/>
      <c r="D160" s="304"/>
      <c r="E160" s="305"/>
      <c r="F160" s="312"/>
      <c r="G160" s="313"/>
      <c r="H160" s="313"/>
      <c r="I160" s="313"/>
      <c r="J160" s="313"/>
      <c r="K160" s="313"/>
      <c r="L160" s="313"/>
      <c r="M160" s="313"/>
      <c r="N160" s="314"/>
      <c r="O160" s="303" t="s">
        <v>49</v>
      </c>
      <c r="P160" s="304"/>
      <c r="Q160" s="304"/>
      <c r="R160" s="304"/>
      <c r="S160" s="304"/>
      <c r="T160" s="304"/>
      <c r="U160" s="305"/>
      <c r="V160" s="321">
        <f>AH160</f>
        <v>0</v>
      </c>
      <c r="W160" s="322"/>
      <c r="X160" s="322"/>
      <c r="Y160" s="323"/>
      <c r="Z160" s="31"/>
      <c r="AA160" s="32"/>
      <c r="AB160" s="32"/>
      <c r="AC160" s="33"/>
      <c r="AD160" s="31"/>
      <c r="AE160" s="32"/>
      <c r="AF160" s="32"/>
      <c r="AG160" s="33"/>
      <c r="AH160" s="324">
        <f>AH142+AH144+AH146+AH148+AH150+AH152+AH154+AH156+AH158</f>
        <v>0</v>
      </c>
      <c r="AI160" s="325"/>
      <c r="AJ160" s="325"/>
      <c r="AK160" s="326"/>
      <c r="AL160" s="51"/>
      <c r="AM160" s="52"/>
      <c r="AN160" s="324">
        <f>AN142+AN144+AN146+AN148+AN150+AN152+AN154+AN156+AN158</f>
        <v>0</v>
      </c>
      <c r="AO160" s="325"/>
      <c r="AP160" s="325"/>
      <c r="AQ160" s="325"/>
      <c r="AR160" s="325"/>
      <c r="AS160" s="30"/>
      <c r="AW160" s="45"/>
      <c r="AY160" s="201"/>
      <c r="AZ160" s="204"/>
      <c r="BA160" s="211">
        <f>BA142+BA144+BA146+BA148+BA150+BA152+BA154+BA156+BA158</f>
        <v>0</v>
      </c>
      <c r="BB160" s="203">
        <f>BB143+BB145+BB147+BB149+BB151+BB153+BB155+BB157+BB159</f>
        <v>0</v>
      </c>
      <c r="BC160" s="203">
        <f>SUMIF(BL143:BL159,0,BC143:BC159)+ROUNDDOWN(ROUNDDOWN(BL160*105/108,0)*BM160/100,0)</f>
        <v>0</v>
      </c>
      <c r="BL160" s="41">
        <f>SUMIF(BL143:BL159,1,AH143:AK159)</f>
        <v>0</v>
      </c>
      <c r="BM160" s="41">
        <f>IF(COUNT(BM143:BM159)=0,0,SUM(BM143:BM159)/COUNT(BM143:BM159))</f>
        <v>0</v>
      </c>
    </row>
    <row r="161" spans="2:62" ht="18" customHeight="1">
      <c r="B161" s="306"/>
      <c r="C161" s="307"/>
      <c r="D161" s="307"/>
      <c r="E161" s="308"/>
      <c r="F161" s="315"/>
      <c r="G161" s="316"/>
      <c r="H161" s="316"/>
      <c r="I161" s="316"/>
      <c r="J161" s="316"/>
      <c r="K161" s="316"/>
      <c r="L161" s="316"/>
      <c r="M161" s="316"/>
      <c r="N161" s="317"/>
      <c r="O161" s="306"/>
      <c r="P161" s="307"/>
      <c r="Q161" s="307"/>
      <c r="R161" s="307"/>
      <c r="S161" s="307"/>
      <c r="T161" s="307"/>
      <c r="U161" s="308"/>
      <c r="V161" s="327">
        <f>V143+V145+V147+V149+V151+V153+V155+V157+V159-V160</f>
        <v>0</v>
      </c>
      <c r="W161" s="328"/>
      <c r="X161" s="328"/>
      <c r="Y161" s="329"/>
      <c r="Z161" s="327">
        <f>Z143+Z145+Z147+Z149+Z151+Z153+Z155+Z157+Z159</f>
        <v>0</v>
      </c>
      <c r="AA161" s="328"/>
      <c r="AB161" s="328"/>
      <c r="AC161" s="328"/>
      <c r="AD161" s="327">
        <f>AD143+AD145+AD147+AD149+AD151+AD153+AD155+AD157+AD159</f>
        <v>0</v>
      </c>
      <c r="AE161" s="328"/>
      <c r="AF161" s="328"/>
      <c r="AG161" s="328"/>
      <c r="AH161" s="327">
        <f>AY161</f>
        <v>0</v>
      </c>
      <c r="AI161" s="328"/>
      <c r="AJ161" s="328"/>
      <c r="AK161" s="328"/>
      <c r="AL161" s="53"/>
      <c r="AM161" s="54"/>
      <c r="AN161" s="327">
        <f>BB161</f>
        <v>0</v>
      </c>
      <c r="AO161" s="328"/>
      <c r="AP161" s="328"/>
      <c r="AQ161" s="328"/>
      <c r="AR161" s="328"/>
      <c r="AS161" s="182"/>
      <c r="AW161" s="45"/>
      <c r="AY161" s="207">
        <f>AY143+AY145+AY147+AY149+AY151+AY153+AY155+AY157+AY159</f>
        <v>0</v>
      </c>
      <c r="AZ161" s="209"/>
      <c r="BA161" s="209"/>
      <c r="BB161" s="205">
        <f>BB160</f>
        <v>0</v>
      </c>
      <c r="BC161" s="212"/>
    </row>
    <row r="162" spans="2:62" ht="18" customHeight="1">
      <c r="B162" s="309"/>
      <c r="C162" s="310"/>
      <c r="D162" s="310"/>
      <c r="E162" s="311"/>
      <c r="F162" s="318"/>
      <c r="G162" s="319"/>
      <c r="H162" s="319"/>
      <c r="I162" s="319"/>
      <c r="J162" s="319"/>
      <c r="K162" s="319"/>
      <c r="L162" s="319"/>
      <c r="M162" s="319"/>
      <c r="N162" s="320"/>
      <c r="O162" s="309"/>
      <c r="P162" s="310"/>
      <c r="Q162" s="310"/>
      <c r="R162" s="310"/>
      <c r="S162" s="310"/>
      <c r="T162" s="310"/>
      <c r="U162" s="311"/>
      <c r="V162" s="330"/>
      <c r="W162" s="331"/>
      <c r="X162" s="331"/>
      <c r="Y162" s="332"/>
      <c r="Z162" s="330"/>
      <c r="AA162" s="331"/>
      <c r="AB162" s="331"/>
      <c r="AC162" s="331"/>
      <c r="AD162" s="330"/>
      <c r="AE162" s="331"/>
      <c r="AF162" s="331"/>
      <c r="AG162" s="331"/>
      <c r="AH162" s="330">
        <f>AZ162</f>
        <v>0</v>
      </c>
      <c r="AI162" s="331"/>
      <c r="AJ162" s="331"/>
      <c r="AK162" s="332"/>
      <c r="AL162" s="55"/>
      <c r="AM162" s="56"/>
      <c r="AN162" s="330">
        <f>BC162</f>
        <v>0</v>
      </c>
      <c r="AO162" s="331"/>
      <c r="AP162" s="331"/>
      <c r="AQ162" s="331"/>
      <c r="AR162" s="331"/>
      <c r="AS162" s="29"/>
      <c r="AU162" s="91"/>
      <c r="AW162" s="45"/>
      <c r="AY162" s="208"/>
      <c r="AZ162" s="210">
        <f>IF(AZ143+AZ145+AZ147+AZ149+AZ151+AZ153+AZ155+AZ157+AZ159=AY161,0,ROUNDDOWN(AZ143+AZ145+AZ147+AZ149+AZ151+AZ153+AZ155+AZ157+AZ159,0))</f>
        <v>0</v>
      </c>
      <c r="BA162" s="206"/>
      <c r="BB162" s="206"/>
      <c r="BC162" s="210">
        <f>IF(BC160=BB161,0,BC160)</f>
        <v>0</v>
      </c>
    </row>
    <row r="163" spans="2:62" ht="18" customHeight="1">
      <c r="AD163" s="1" t="str">
        <f>IF(AND($F160="",$V160+$V161&gt;0),"事業の種類を選択してください。","")</f>
        <v/>
      </c>
      <c r="AN163" s="265">
        <f>IF(AN160=0,0,AN160+IF(AN162=0,AN161,AN162))</f>
        <v>0</v>
      </c>
      <c r="AO163" s="265"/>
      <c r="AP163" s="265"/>
      <c r="AQ163" s="265"/>
      <c r="AR163" s="265"/>
      <c r="AW163" s="45"/>
    </row>
    <row r="164" spans="2:62" ht="31.5" customHeight="1">
      <c r="AN164" s="60"/>
      <c r="AO164" s="60"/>
      <c r="AP164" s="60"/>
      <c r="AQ164" s="60"/>
      <c r="AR164" s="60"/>
      <c r="AW164" s="45"/>
    </row>
    <row r="165" spans="2:62" ht="7.5" customHeight="1">
      <c r="X165" s="6"/>
      <c r="Y165" s="6"/>
      <c r="BF165" s="171">
        <v>27</v>
      </c>
      <c r="BG165" s="172">
        <f t="shared" ref="BG165:BH165" si="86">BG164+$BJ$14</f>
        <v>41</v>
      </c>
      <c r="BH165" s="172">
        <f t="shared" si="86"/>
        <v>41</v>
      </c>
      <c r="BI165" s="175" t="str">
        <f ca="1">IF(COUNTA(INDIRECT(ADDRESS(BG165,2)):INDIRECT(ADDRESS(BH165,2)))&gt;0,COUNTA(INDIRECT(ADDRESS(BG165,2)):INDIRECT(ADDRESS(BH165,2))),"")</f>
        <v/>
      </c>
      <c r="BJ165" s="41"/>
    </row>
    <row r="166" spans="2:62" ht="10.5" customHeight="1">
      <c r="X166" s="6"/>
      <c r="Y166" s="6"/>
      <c r="BF166" s="171">
        <v>28</v>
      </c>
      <c r="BG166" s="172">
        <f t="shared" ref="BG166:BH166" si="87">BG165+$BJ$14</f>
        <v>82</v>
      </c>
      <c r="BH166" s="172">
        <f t="shared" si="87"/>
        <v>82</v>
      </c>
      <c r="BI166" s="175" t="str">
        <f ca="1">IF(COUNTA(INDIRECT(ADDRESS(BG166,2)):INDIRECT(ADDRESS(BH166,2)))&gt;0,COUNTA(INDIRECT(ADDRESS(BG166,2)):INDIRECT(ADDRESS(BH166,2))),"")</f>
        <v/>
      </c>
      <c r="BJ166" s="41"/>
    </row>
    <row r="167" spans="2:62" ht="5.25" customHeight="1">
      <c r="X167" s="6"/>
      <c r="Y167" s="6"/>
      <c r="BF167" s="171">
        <v>29</v>
      </c>
      <c r="BG167" s="172">
        <f t="shared" ref="BG167:BH167" si="88">BG166+$BJ$14</f>
        <v>123</v>
      </c>
      <c r="BH167" s="172">
        <f t="shared" si="88"/>
        <v>123</v>
      </c>
      <c r="BI167" s="175" t="str">
        <f ca="1">IF(COUNTA(INDIRECT(ADDRESS(BG167,2)):INDIRECT(ADDRESS(BH167,2)))&gt;0,COUNTA(INDIRECT(ADDRESS(BG167,2)):INDIRECT(ADDRESS(BH167,2))),"")</f>
        <v/>
      </c>
      <c r="BJ167" s="41"/>
    </row>
    <row r="168" spans="2:62" ht="5.25" customHeight="1" thickBot="1">
      <c r="X168" s="6"/>
      <c r="Y168" s="6"/>
      <c r="BF168" s="176">
        <v>30</v>
      </c>
      <c r="BG168" s="177">
        <f t="shared" ref="BG168:BH168" si="89">BG167+$BJ$14</f>
        <v>164</v>
      </c>
      <c r="BH168" s="177">
        <f t="shared" si="89"/>
        <v>164</v>
      </c>
      <c r="BI168" s="178" t="str">
        <f ca="1">IF(COUNTA(INDIRECT(ADDRESS(BG168,2)):INDIRECT(ADDRESS(BH168,2)))&gt;0,COUNTA(INDIRECT(ADDRESS(BG168,2)):INDIRECT(ADDRESS(BH168,2))),"")</f>
        <v/>
      </c>
      <c r="BJ168" s="41"/>
    </row>
    <row r="169" spans="2:62" ht="5.25" customHeight="1">
      <c r="X169" s="6"/>
      <c r="Y169" s="6"/>
      <c r="BJ169" s="41"/>
    </row>
    <row r="170" spans="2:62" ht="5.25" customHeight="1">
      <c r="X170" s="6"/>
      <c r="Y170" s="6"/>
    </row>
    <row r="171" spans="2:62" ht="17.25" customHeight="1">
      <c r="B171" s="2" t="s">
        <v>50</v>
      </c>
      <c r="S171" s="4"/>
      <c r="T171" s="4"/>
      <c r="U171" s="4"/>
      <c r="V171" s="4"/>
      <c r="W171" s="4"/>
      <c r="AL171" s="46"/>
    </row>
    <row r="172" spans="2:62" ht="12.75" customHeight="1">
      <c r="M172" s="47"/>
      <c r="N172" s="47"/>
      <c r="O172" s="47"/>
      <c r="P172" s="47"/>
      <c r="Q172" s="47"/>
      <c r="R172" s="47"/>
      <c r="S172" s="47"/>
      <c r="T172" s="48"/>
      <c r="U172" s="48"/>
      <c r="V172" s="48"/>
      <c r="W172" s="48"/>
      <c r="X172" s="48"/>
      <c r="Y172" s="48"/>
      <c r="Z172" s="48"/>
      <c r="AA172" s="47"/>
      <c r="AB172" s="47"/>
      <c r="AC172" s="47"/>
      <c r="AL172" s="46"/>
      <c r="AM172" s="266" t="s">
        <v>263</v>
      </c>
      <c r="AN172" s="267"/>
      <c r="AO172" s="267"/>
      <c r="AP172" s="268"/>
      <c r="AZ172" s="1"/>
    </row>
    <row r="173" spans="2:62" ht="12.75" customHeight="1">
      <c r="M173" s="47"/>
      <c r="N173" s="47"/>
      <c r="O173" s="47"/>
      <c r="P173" s="47"/>
      <c r="Q173" s="47"/>
      <c r="R173" s="47"/>
      <c r="S173" s="47"/>
      <c r="T173" s="48"/>
      <c r="U173" s="48"/>
      <c r="V173" s="48"/>
      <c r="W173" s="48"/>
      <c r="X173" s="48"/>
      <c r="Y173" s="48"/>
      <c r="Z173" s="48"/>
      <c r="AA173" s="47"/>
      <c r="AB173" s="47"/>
      <c r="AC173" s="47"/>
      <c r="AL173" s="46"/>
      <c r="AM173" s="269"/>
      <c r="AN173" s="270"/>
      <c r="AO173" s="270"/>
      <c r="AP173" s="271"/>
    </row>
    <row r="174" spans="2:62" ht="12.75" customHeight="1">
      <c r="M174" s="47"/>
      <c r="N174" s="47"/>
      <c r="O174" s="47"/>
      <c r="P174" s="47"/>
      <c r="Q174" s="47"/>
      <c r="R174" s="47"/>
      <c r="S174" s="47"/>
      <c r="T174" s="47"/>
      <c r="U174" s="47"/>
      <c r="V174" s="47"/>
      <c r="W174" s="47"/>
      <c r="X174" s="47"/>
      <c r="Y174" s="47"/>
      <c r="Z174" s="47"/>
      <c r="AA174" s="47"/>
      <c r="AB174" s="47"/>
      <c r="AC174" s="47"/>
      <c r="AL174" s="46"/>
      <c r="AM174" s="219"/>
      <c r="AN174" s="219"/>
    </row>
    <row r="175" spans="2:62" ht="6" customHeight="1">
      <c r="M175" s="47"/>
      <c r="N175" s="47"/>
      <c r="O175" s="47"/>
      <c r="P175" s="47"/>
      <c r="Q175" s="47"/>
      <c r="R175" s="47"/>
      <c r="S175" s="47"/>
      <c r="T175" s="47"/>
      <c r="U175" s="47"/>
      <c r="V175" s="47"/>
      <c r="W175" s="47"/>
      <c r="X175" s="47"/>
      <c r="Y175" s="47"/>
      <c r="Z175" s="47"/>
      <c r="AA175" s="47"/>
      <c r="AB175" s="47"/>
      <c r="AC175" s="47"/>
      <c r="AL175" s="46"/>
      <c r="AM175" s="46"/>
    </row>
    <row r="176" spans="2:62" ht="12.75" customHeight="1">
      <c r="B176" s="272" t="s">
        <v>2</v>
      </c>
      <c r="C176" s="273"/>
      <c r="D176" s="273"/>
      <c r="E176" s="273"/>
      <c r="F176" s="273"/>
      <c r="G176" s="273"/>
      <c r="H176" s="273"/>
      <c r="I176" s="273"/>
      <c r="J176" s="275" t="s">
        <v>10</v>
      </c>
      <c r="K176" s="275"/>
      <c r="L176" s="3" t="s">
        <v>3</v>
      </c>
      <c r="M176" s="275" t="s">
        <v>11</v>
      </c>
      <c r="N176" s="275"/>
      <c r="O176" s="276" t="s">
        <v>12</v>
      </c>
      <c r="P176" s="275"/>
      <c r="Q176" s="275"/>
      <c r="R176" s="275"/>
      <c r="S176" s="275"/>
      <c r="T176" s="275"/>
      <c r="U176" s="275" t="s">
        <v>13</v>
      </c>
      <c r="V176" s="275"/>
      <c r="W176" s="275"/>
      <c r="AD176" s="5"/>
      <c r="AE176" s="5"/>
      <c r="AF176" s="5"/>
      <c r="AG176" s="5"/>
      <c r="AH176" s="5"/>
      <c r="AI176" s="5"/>
      <c r="AJ176" s="5"/>
      <c r="AL176" s="277">
        <f ca="1">$AL$9</f>
        <v>30</v>
      </c>
      <c r="AM176" s="278"/>
      <c r="AN176" s="283" t="s">
        <v>4</v>
      </c>
      <c r="AO176" s="283"/>
      <c r="AP176" s="278">
        <v>5</v>
      </c>
      <c r="AQ176" s="278"/>
      <c r="AR176" s="283" t="s">
        <v>5</v>
      </c>
      <c r="AS176" s="286"/>
    </row>
    <row r="177" spans="2:65" ht="13.5" customHeight="1">
      <c r="B177" s="273"/>
      <c r="C177" s="273"/>
      <c r="D177" s="273"/>
      <c r="E177" s="273"/>
      <c r="F177" s="273"/>
      <c r="G177" s="273"/>
      <c r="H177" s="273"/>
      <c r="I177" s="273"/>
      <c r="J177" s="289">
        <f>$J$10</f>
        <v>0</v>
      </c>
      <c r="K177" s="291">
        <f>$K$10</f>
        <v>0</v>
      </c>
      <c r="L177" s="294">
        <f>$L$10</f>
        <v>0</v>
      </c>
      <c r="M177" s="297">
        <f>$M$10</f>
        <v>0</v>
      </c>
      <c r="N177" s="291">
        <f>$N$10</f>
        <v>0</v>
      </c>
      <c r="O177" s="297">
        <f>$O$10</f>
        <v>0</v>
      </c>
      <c r="P177" s="300">
        <f>$P$10</f>
        <v>0</v>
      </c>
      <c r="Q177" s="300">
        <f>$Q$10</f>
        <v>0</v>
      </c>
      <c r="R177" s="300">
        <f>$R$10</f>
        <v>0</v>
      </c>
      <c r="S177" s="300">
        <f>$S$10</f>
        <v>0</v>
      </c>
      <c r="T177" s="291">
        <f>$T$10</f>
        <v>0</v>
      </c>
      <c r="U177" s="297">
        <f>$U$10</f>
        <v>0</v>
      </c>
      <c r="V177" s="300">
        <f>$V$10</f>
        <v>0</v>
      </c>
      <c r="W177" s="291">
        <f>$W$10</f>
        <v>0</v>
      </c>
      <c r="AD177" s="5"/>
      <c r="AE177" s="5"/>
      <c r="AF177" s="5"/>
      <c r="AG177" s="5"/>
      <c r="AH177" s="5"/>
      <c r="AI177" s="5"/>
      <c r="AJ177" s="5"/>
      <c r="AL177" s="279"/>
      <c r="AM177" s="280"/>
      <c r="AN177" s="284"/>
      <c r="AO177" s="284"/>
      <c r="AP177" s="280"/>
      <c r="AQ177" s="280"/>
      <c r="AR177" s="284"/>
      <c r="AS177" s="287"/>
    </row>
    <row r="178" spans="2:65" ht="9" customHeight="1">
      <c r="B178" s="273"/>
      <c r="C178" s="273"/>
      <c r="D178" s="273"/>
      <c r="E178" s="273"/>
      <c r="F178" s="273"/>
      <c r="G178" s="273"/>
      <c r="H178" s="273"/>
      <c r="I178" s="273"/>
      <c r="J178" s="290"/>
      <c r="K178" s="292"/>
      <c r="L178" s="295"/>
      <c r="M178" s="298"/>
      <c r="N178" s="292"/>
      <c r="O178" s="298"/>
      <c r="P178" s="301"/>
      <c r="Q178" s="301"/>
      <c r="R178" s="301"/>
      <c r="S178" s="301"/>
      <c r="T178" s="292"/>
      <c r="U178" s="298"/>
      <c r="V178" s="301"/>
      <c r="W178" s="292"/>
      <c r="AD178" s="5"/>
      <c r="AE178" s="5"/>
      <c r="AF178" s="5"/>
      <c r="AG178" s="5"/>
      <c r="AH178" s="5"/>
      <c r="AI178" s="5"/>
      <c r="AJ178" s="5"/>
      <c r="AL178" s="281"/>
      <c r="AM178" s="282"/>
      <c r="AN178" s="285"/>
      <c r="AO178" s="285"/>
      <c r="AP178" s="282"/>
      <c r="AQ178" s="282"/>
      <c r="AR178" s="285"/>
      <c r="AS178" s="288"/>
    </row>
    <row r="179" spans="2:65" ht="6" customHeight="1">
      <c r="B179" s="274"/>
      <c r="C179" s="274"/>
      <c r="D179" s="274"/>
      <c r="E179" s="274"/>
      <c r="F179" s="274"/>
      <c r="G179" s="274"/>
      <c r="H179" s="274"/>
      <c r="I179" s="274"/>
      <c r="J179" s="290"/>
      <c r="K179" s="293"/>
      <c r="L179" s="296"/>
      <c r="M179" s="299"/>
      <c r="N179" s="293"/>
      <c r="O179" s="299"/>
      <c r="P179" s="302"/>
      <c r="Q179" s="302"/>
      <c r="R179" s="302"/>
      <c r="S179" s="302"/>
      <c r="T179" s="293"/>
      <c r="U179" s="299"/>
      <c r="V179" s="302"/>
      <c r="W179" s="293"/>
    </row>
    <row r="180" spans="2:65" ht="15" customHeight="1">
      <c r="B180" s="361" t="s">
        <v>51</v>
      </c>
      <c r="C180" s="362"/>
      <c r="D180" s="362"/>
      <c r="E180" s="362"/>
      <c r="F180" s="362"/>
      <c r="G180" s="362"/>
      <c r="H180" s="362"/>
      <c r="I180" s="363"/>
      <c r="J180" s="361" t="s">
        <v>6</v>
      </c>
      <c r="K180" s="362"/>
      <c r="L180" s="362"/>
      <c r="M180" s="362"/>
      <c r="N180" s="370"/>
      <c r="O180" s="373" t="s">
        <v>52</v>
      </c>
      <c r="P180" s="362"/>
      <c r="Q180" s="362"/>
      <c r="R180" s="362"/>
      <c r="S180" s="362"/>
      <c r="T180" s="362"/>
      <c r="U180" s="363"/>
      <c r="V180" s="12" t="s">
        <v>32</v>
      </c>
      <c r="W180" s="25"/>
      <c r="X180" s="25"/>
      <c r="Y180" s="376" t="s">
        <v>44</v>
      </c>
      <c r="Z180" s="376"/>
      <c r="AA180" s="376"/>
      <c r="AB180" s="376"/>
      <c r="AC180" s="376"/>
      <c r="AD180" s="376"/>
      <c r="AE180" s="376"/>
      <c r="AF180" s="376"/>
      <c r="AG180" s="376"/>
      <c r="AH180" s="376"/>
      <c r="AI180" s="25"/>
      <c r="AJ180" s="25"/>
      <c r="AK180" s="26"/>
      <c r="AL180" s="377" t="s">
        <v>213</v>
      </c>
      <c r="AM180" s="377"/>
      <c r="AN180" s="378" t="s">
        <v>33</v>
      </c>
      <c r="AO180" s="378"/>
      <c r="AP180" s="378"/>
      <c r="AQ180" s="378"/>
      <c r="AR180" s="378"/>
      <c r="AS180" s="379"/>
    </row>
    <row r="181" spans="2:65" ht="13.5" customHeight="1">
      <c r="B181" s="364"/>
      <c r="C181" s="365"/>
      <c r="D181" s="365"/>
      <c r="E181" s="365"/>
      <c r="F181" s="365"/>
      <c r="G181" s="365"/>
      <c r="H181" s="365"/>
      <c r="I181" s="366"/>
      <c r="J181" s="364"/>
      <c r="K181" s="365"/>
      <c r="L181" s="365"/>
      <c r="M181" s="365"/>
      <c r="N181" s="371"/>
      <c r="O181" s="374"/>
      <c r="P181" s="365"/>
      <c r="Q181" s="365"/>
      <c r="R181" s="365"/>
      <c r="S181" s="365"/>
      <c r="T181" s="365"/>
      <c r="U181" s="366"/>
      <c r="V181" s="380" t="s">
        <v>7</v>
      </c>
      <c r="W181" s="381"/>
      <c r="X181" s="381"/>
      <c r="Y181" s="382"/>
      <c r="Z181" s="386" t="s">
        <v>16</v>
      </c>
      <c r="AA181" s="387"/>
      <c r="AB181" s="387"/>
      <c r="AC181" s="388"/>
      <c r="AD181" s="392" t="s">
        <v>17</v>
      </c>
      <c r="AE181" s="393"/>
      <c r="AF181" s="393"/>
      <c r="AG181" s="394"/>
      <c r="AH181" s="398" t="s">
        <v>83</v>
      </c>
      <c r="AI181" s="399"/>
      <c r="AJ181" s="399"/>
      <c r="AK181" s="400"/>
      <c r="AL181" s="404" t="s">
        <v>214</v>
      </c>
      <c r="AM181" s="404"/>
      <c r="AN181" s="406" t="s">
        <v>19</v>
      </c>
      <c r="AO181" s="407"/>
      <c r="AP181" s="407"/>
      <c r="AQ181" s="407"/>
      <c r="AR181" s="408"/>
      <c r="AS181" s="409"/>
      <c r="AY181" s="195" t="s">
        <v>240</v>
      </c>
      <c r="AZ181" s="195" t="s">
        <v>240</v>
      </c>
      <c r="BA181" s="195" t="s">
        <v>238</v>
      </c>
      <c r="BB181" s="357" t="s">
        <v>239</v>
      </c>
      <c r="BC181" s="358"/>
    </row>
    <row r="182" spans="2:65" ht="13.5" customHeight="1">
      <c r="B182" s="367"/>
      <c r="C182" s="368"/>
      <c r="D182" s="368"/>
      <c r="E182" s="368"/>
      <c r="F182" s="368"/>
      <c r="G182" s="368"/>
      <c r="H182" s="368"/>
      <c r="I182" s="369"/>
      <c r="J182" s="367"/>
      <c r="K182" s="368"/>
      <c r="L182" s="368"/>
      <c r="M182" s="368"/>
      <c r="N182" s="372"/>
      <c r="O182" s="375"/>
      <c r="P182" s="368"/>
      <c r="Q182" s="368"/>
      <c r="R182" s="368"/>
      <c r="S182" s="368"/>
      <c r="T182" s="368"/>
      <c r="U182" s="369"/>
      <c r="V182" s="383"/>
      <c r="W182" s="384"/>
      <c r="X182" s="384"/>
      <c r="Y182" s="385"/>
      <c r="Z182" s="389"/>
      <c r="AA182" s="390"/>
      <c r="AB182" s="390"/>
      <c r="AC182" s="391"/>
      <c r="AD182" s="395"/>
      <c r="AE182" s="396"/>
      <c r="AF182" s="396"/>
      <c r="AG182" s="397"/>
      <c r="AH182" s="401"/>
      <c r="AI182" s="402"/>
      <c r="AJ182" s="402"/>
      <c r="AK182" s="403"/>
      <c r="AL182" s="405"/>
      <c r="AM182" s="405"/>
      <c r="AN182" s="359"/>
      <c r="AO182" s="359"/>
      <c r="AP182" s="359"/>
      <c r="AQ182" s="359"/>
      <c r="AR182" s="359"/>
      <c r="AS182" s="360"/>
      <c r="AY182" s="196"/>
      <c r="AZ182" s="197" t="s">
        <v>234</v>
      </c>
      <c r="BA182" s="197" t="s">
        <v>237</v>
      </c>
      <c r="BB182" s="198" t="s">
        <v>235</v>
      </c>
      <c r="BC182" s="197" t="s">
        <v>234</v>
      </c>
      <c r="BL182" s="41" t="s">
        <v>248</v>
      </c>
      <c r="BM182" s="41" t="s">
        <v>148</v>
      </c>
    </row>
    <row r="183" spans="2:65" ht="18" customHeight="1">
      <c r="B183" s="333"/>
      <c r="C183" s="334"/>
      <c r="D183" s="334"/>
      <c r="E183" s="334"/>
      <c r="F183" s="334"/>
      <c r="G183" s="334"/>
      <c r="H183" s="334"/>
      <c r="I183" s="335"/>
      <c r="J183" s="333"/>
      <c r="K183" s="334"/>
      <c r="L183" s="334"/>
      <c r="M183" s="334"/>
      <c r="N183" s="339"/>
      <c r="O183" s="87"/>
      <c r="P183" s="15" t="s">
        <v>45</v>
      </c>
      <c r="Q183" s="42"/>
      <c r="R183" s="15" t="s">
        <v>46</v>
      </c>
      <c r="S183" s="86"/>
      <c r="T183" s="341" t="s">
        <v>20</v>
      </c>
      <c r="U183" s="342"/>
      <c r="V183" s="343"/>
      <c r="W183" s="344"/>
      <c r="X183" s="344"/>
      <c r="Y183" s="57" t="s">
        <v>8</v>
      </c>
      <c r="Z183" s="81"/>
      <c r="AA183" s="82"/>
      <c r="AB183" s="82"/>
      <c r="AC183" s="83" t="s">
        <v>8</v>
      </c>
      <c r="AD183" s="81"/>
      <c r="AE183" s="82"/>
      <c r="AF183" s="82"/>
      <c r="AG183" s="84" t="s">
        <v>8</v>
      </c>
      <c r="AH183" s="324">
        <f>IF(V183="賃金で算定",V184+Z184-AD184,0)</f>
        <v>0</v>
      </c>
      <c r="AI183" s="325"/>
      <c r="AJ183" s="325"/>
      <c r="AK183" s="326"/>
      <c r="AL183" s="49"/>
      <c r="AM183" s="50"/>
      <c r="AN183" s="345"/>
      <c r="AO183" s="346"/>
      <c r="AP183" s="346"/>
      <c r="AQ183" s="346"/>
      <c r="AR183" s="346"/>
      <c r="AS183" s="84" t="s">
        <v>8</v>
      </c>
      <c r="AV183" s="44" t="str">
        <f>IF(OR(O183="",Q183=""),"", IF(O183&lt;20,DATE(O183+118,Q183,IF(S183="",1,S183)),DATE(O183+88,Q183,IF(S183="",1,S183))))</f>
        <v/>
      </c>
      <c r="AW183" s="45" t="str">
        <f>IF(AV183&lt;=設定シート!C$15,"昔",IF(AV183&lt;=設定シート!E$15,"上",IF(AV183&lt;=設定シート!G$15,"中","下")))</f>
        <v>下</v>
      </c>
      <c r="AX183" s="4">
        <f>IF(AV183&lt;=設定シート!$E$36,5,IF(AV183&lt;=設定シート!$I$36,7,IF(AV183&lt;=設定シート!$M$36,9,11)))</f>
        <v>11</v>
      </c>
      <c r="AY183" s="201"/>
      <c r="AZ183" s="199"/>
      <c r="BA183" s="203">
        <f>AN183</f>
        <v>0</v>
      </c>
      <c r="BB183" s="199"/>
      <c r="BC183" s="199"/>
    </row>
    <row r="184" spans="2:65" ht="18" customHeight="1">
      <c r="B184" s="336"/>
      <c r="C184" s="337"/>
      <c r="D184" s="337"/>
      <c r="E184" s="337"/>
      <c r="F184" s="337"/>
      <c r="G184" s="337"/>
      <c r="H184" s="337"/>
      <c r="I184" s="338"/>
      <c r="J184" s="336"/>
      <c r="K184" s="337"/>
      <c r="L184" s="337"/>
      <c r="M184" s="337"/>
      <c r="N184" s="340"/>
      <c r="O184" s="88"/>
      <c r="P184" s="5" t="s">
        <v>45</v>
      </c>
      <c r="Q184" s="43"/>
      <c r="R184" s="5" t="s">
        <v>46</v>
      </c>
      <c r="S184" s="89"/>
      <c r="T184" s="347" t="s">
        <v>21</v>
      </c>
      <c r="U184" s="348"/>
      <c r="V184" s="349"/>
      <c r="W184" s="350"/>
      <c r="X184" s="350"/>
      <c r="Y184" s="351"/>
      <c r="Z184" s="352"/>
      <c r="AA184" s="353"/>
      <c r="AB184" s="353"/>
      <c r="AC184" s="353"/>
      <c r="AD184" s="352"/>
      <c r="AE184" s="353"/>
      <c r="AF184" s="353"/>
      <c r="AG184" s="354"/>
      <c r="AH184" s="328">
        <f>IF(V183="賃金で算定",0,V184+Z184-AD184)</f>
        <v>0</v>
      </c>
      <c r="AI184" s="328"/>
      <c r="AJ184" s="328"/>
      <c r="AK184" s="329"/>
      <c r="AL184" s="355">
        <f>IF(V183="賃金で算定","賃金で算定",IF(OR(V184=0,$F201="",AV183=""),0,IF(AW183="昔",VLOOKUP($F201,労務比率,AX183,FALSE),IF(AW183="上",VLOOKUP($F201,労務比率,AX183,FALSE),IF(AW183="中",VLOOKUP($F201,労務比率,AX183,FALSE),VLOOKUP($F201,労務比率,AX183,FALSE))))))</f>
        <v>0</v>
      </c>
      <c r="AM184" s="356"/>
      <c r="AN184" s="330">
        <f>IF(V183="賃金で算定",0,INT(AH184*AL184/100))</f>
        <v>0</v>
      </c>
      <c r="AO184" s="331"/>
      <c r="AP184" s="331"/>
      <c r="AQ184" s="331"/>
      <c r="AR184" s="331"/>
      <c r="AS184" s="29"/>
      <c r="AV184" s="44"/>
      <c r="AW184" s="45"/>
      <c r="AY184" s="202">
        <f>AH184</f>
        <v>0</v>
      </c>
      <c r="AZ184" s="200">
        <f>IF(AV183&lt;=設定シート!C$85,AH184,IF(AND(AV183&gt;=設定シート!E$85,AV183&lt;=設定シート!G$85),AH184*105/108,AH184))</f>
        <v>0</v>
      </c>
      <c r="BA184" s="197"/>
      <c r="BB184" s="200">
        <f>IF($AL184="賃金で算定",0,INT(AY184*$AL184/100))</f>
        <v>0</v>
      </c>
      <c r="BC184" s="200">
        <f>IF(AY184=AZ184,BB184,AZ184*$AL184/100)</f>
        <v>0</v>
      </c>
      <c r="BL184" s="41">
        <f>IF(AY184=AZ184,0,1)</f>
        <v>0</v>
      </c>
      <c r="BM184" s="41" t="str">
        <f>IF(BL184=1,AL184,"")</f>
        <v/>
      </c>
    </row>
    <row r="185" spans="2:65" ht="18" customHeight="1">
      <c r="B185" s="333"/>
      <c r="C185" s="334"/>
      <c r="D185" s="334"/>
      <c r="E185" s="334"/>
      <c r="F185" s="334"/>
      <c r="G185" s="334"/>
      <c r="H185" s="334"/>
      <c r="I185" s="335"/>
      <c r="J185" s="333"/>
      <c r="K185" s="334"/>
      <c r="L185" s="334"/>
      <c r="M185" s="334"/>
      <c r="N185" s="339"/>
      <c r="O185" s="87"/>
      <c r="P185" s="15" t="s">
        <v>45</v>
      </c>
      <c r="Q185" s="42"/>
      <c r="R185" s="15" t="s">
        <v>46</v>
      </c>
      <c r="S185" s="86"/>
      <c r="T185" s="341" t="s">
        <v>47</v>
      </c>
      <c r="U185" s="342"/>
      <c r="V185" s="343"/>
      <c r="W185" s="344"/>
      <c r="X185" s="344"/>
      <c r="Y185" s="58"/>
      <c r="Z185" s="31"/>
      <c r="AA185" s="32"/>
      <c r="AB185" s="32"/>
      <c r="AC185" s="33"/>
      <c r="AD185" s="31"/>
      <c r="AE185" s="32"/>
      <c r="AF185" s="32"/>
      <c r="AG185" s="38"/>
      <c r="AH185" s="324">
        <f>IF(V185="賃金で算定",V186+Z186-AD186,0)</f>
        <v>0</v>
      </c>
      <c r="AI185" s="325"/>
      <c r="AJ185" s="325"/>
      <c r="AK185" s="326"/>
      <c r="AL185" s="49"/>
      <c r="AM185" s="50"/>
      <c r="AN185" s="345"/>
      <c r="AO185" s="346"/>
      <c r="AP185" s="346"/>
      <c r="AQ185" s="346"/>
      <c r="AR185" s="346"/>
      <c r="AS185" s="30"/>
      <c r="AV185" s="44" t="str">
        <f>IF(OR(O185="",Q185=""),"", IF(O185&lt;20,DATE(O185+118,Q185,IF(S185="",1,S185)),DATE(O185+88,Q185,IF(S185="",1,S185))))</f>
        <v/>
      </c>
      <c r="AW185" s="45" t="str">
        <f>IF(AV185&lt;=設定シート!C$15,"昔",IF(AV185&lt;=設定シート!E$15,"上",IF(AV185&lt;=設定シート!G$15,"中","下")))</f>
        <v>下</v>
      </c>
      <c r="AX185" s="4">
        <f>IF(AV185&lt;=設定シート!$E$36,5,IF(AV185&lt;=設定シート!$I$36,7,IF(AV185&lt;=設定シート!$M$36,9,11)))</f>
        <v>11</v>
      </c>
      <c r="AY185" s="201"/>
      <c r="AZ185" s="199"/>
      <c r="BA185" s="203">
        <f t="shared" ref="BA185" si="90">AN185</f>
        <v>0</v>
      </c>
      <c r="BB185" s="199"/>
      <c r="BC185" s="199"/>
      <c r="BL185" s="41"/>
      <c r="BM185" s="41"/>
    </row>
    <row r="186" spans="2:65" ht="18" customHeight="1">
      <c r="B186" s="336"/>
      <c r="C186" s="337"/>
      <c r="D186" s="337"/>
      <c r="E186" s="337"/>
      <c r="F186" s="337"/>
      <c r="G186" s="337"/>
      <c r="H186" s="337"/>
      <c r="I186" s="338"/>
      <c r="J186" s="336"/>
      <c r="K186" s="337"/>
      <c r="L186" s="337"/>
      <c r="M186" s="337"/>
      <c r="N186" s="340"/>
      <c r="O186" s="88"/>
      <c r="P186" s="5" t="s">
        <v>45</v>
      </c>
      <c r="Q186" s="43"/>
      <c r="R186" s="5" t="s">
        <v>46</v>
      </c>
      <c r="S186" s="89"/>
      <c r="T186" s="347" t="s">
        <v>48</v>
      </c>
      <c r="U186" s="348"/>
      <c r="V186" s="349"/>
      <c r="W186" s="350"/>
      <c r="X186" s="350"/>
      <c r="Y186" s="351"/>
      <c r="Z186" s="352"/>
      <c r="AA186" s="353"/>
      <c r="AB186" s="353"/>
      <c r="AC186" s="353"/>
      <c r="AD186" s="352"/>
      <c r="AE186" s="353"/>
      <c r="AF186" s="353"/>
      <c r="AG186" s="354"/>
      <c r="AH186" s="328">
        <f>IF(V185="賃金で算定",0,V186+Z186-AD186)</f>
        <v>0</v>
      </c>
      <c r="AI186" s="328"/>
      <c r="AJ186" s="328"/>
      <c r="AK186" s="329"/>
      <c r="AL186" s="355">
        <f>IF(V185="賃金で算定","賃金で算定",IF(OR(V186=0,$F201="",AV185=""),0,IF(AW185="昔",VLOOKUP($F201,労務比率,AX185,FALSE),IF(AW185="上",VLOOKUP($F201,労務比率,AX185,FALSE),IF(AW185="中",VLOOKUP($F201,労務比率,AX185,FALSE),VLOOKUP($F201,労務比率,AX185,FALSE))))))</f>
        <v>0</v>
      </c>
      <c r="AM186" s="356"/>
      <c r="AN186" s="330">
        <f>IF(V185="賃金で算定",0,INT(AH186*AL186/100))</f>
        <v>0</v>
      </c>
      <c r="AO186" s="331"/>
      <c r="AP186" s="331"/>
      <c r="AQ186" s="331"/>
      <c r="AR186" s="331"/>
      <c r="AS186" s="29"/>
      <c r="AV186" s="44"/>
      <c r="AW186" s="45"/>
      <c r="AY186" s="202">
        <f t="shared" ref="AY186" si="91">AH186</f>
        <v>0</v>
      </c>
      <c r="AZ186" s="200">
        <f>IF(AV185&lt;=設定シート!C$85,AH186,IF(AND(AV185&gt;=設定シート!E$85,AV185&lt;=設定シート!G$85),AH186*105/108,AH186))</f>
        <v>0</v>
      </c>
      <c r="BA186" s="197"/>
      <c r="BB186" s="200">
        <f t="shared" ref="BB186" si="92">IF($AL186="賃金で算定",0,INT(AY186*$AL186/100))</f>
        <v>0</v>
      </c>
      <c r="BC186" s="200">
        <f>IF(AY186=AZ186,BB186,AZ186*$AL186/100)</f>
        <v>0</v>
      </c>
      <c r="BL186" s="41">
        <f>IF(AY186=AZ186,0,1)</f>
        <v>0</v>
      </c>
      <c r="BM186" s="41" t="str">
        <f>IF(BL186=1,AL186,"")</f>
        <v/>
      </c>
    </row>
    <row r="187" spans="2:65" ht="18" customHeight="1">
      <c r="B187" s="333"/>
      <c r="C187" s="334"/>
      <c r="D187" s="334"/>
      <c r="E187" s="334"/>
      <c r="F187" s="334"/>
      <c r="G187" s="334"/>
      <c r="H187" s="334"/>
      <c r="I187" s="335"/>
      <c r="J187" s="333"/>
      <c r="K187" s="334"/>
      <c r="L187" s="334"/>
      <c r="M187" s="334"/>
      <c r="N187" s="339"/>
      <c r="O187" s="87"/>
      <c r="P187" s="15" t="s">
        <v>45</v>
      </c>
      <c r="Q187" s="42"/>
      <c r="R187" s="15" t="s">
        <v>46</v>
      </c>
      <c r="S187" s="86"/>
      <c r="T187" s="341" t="s">
        <v>47</v>
      </c>
      <c r="U187" s="342"/>
      <c r="V187" s="343"/>
      <c r="W187" s="344"/>
      <c r="X187" s="344"/>
      <c r="Y187" s="58"/>
      <c r="Z187" s="31"/>
      <c r="AA187" s="32"/>
      <c r="AB187" s="32"/>
      <c r="AC187" s="33"/>
      <c r="AD187" s="31"/>
      <c r="AE187" s="32"/>
      <c r="AF187" s="32"/>
      <c r="AG187" s="38"/>
      <c r="AH187" s="324">
        <f>IF(V187="賃金で算定",V188+Z188-AD188,0)</f>
        <v>0</v>
      </c>
      <c r="AI187" s="325"/>
      <c r="AJ187" s="325"/>
      <c r="AK187" s="326"/>
      <c r="AL187" s="49"/>
      <c r="AM187" s="50"/>
      <c r="AN187" s="345"/>
      <c r="AO187" s="346"/>
      <c r="AP187" s="346"/>
      <c r="AQ187" s="346"/>
      <c r="AR187" s="346"/>
      <c r="AS187" s="30"/>
      <c r="AV187" s="44" t="str">
        <f>IF(OR(O187="",Q187=""),"", IF(O187&lt;20,DATE(O187+118,Q187,IF(S187="",1,S187)),DATE(O187+88,Q187,IF(S187="",1,S187))))</f>
        <v/>
      </c>
      <c r="AW187" s="45" t="str">
        <f>IF(AV187&lt;=設定シート!C$15,"昔",IF(AV187&lt;=設定シート!E$15,"上",IF(AV187&lt;=設定シート!G$15,"中","下")))</f>
        <v>下</v>
      </c>
      <c r="AX187" s="4">
        <f>IF(AV187&lt;=設定シート!$E$36,5,IF(AV187&lt;=設定シート!$I$36,7,IF(AV187&lt;=設定シート!$M$36,9,11)))</f>
        <v>11</v>
      </c>
      <c r="AY187" s="201"/>
      <c r="AZ187" s="199"/>
      <c r="BA187" s="203">
        <f t="shared" ref="BA187" si="93">AN187</f>
        <v>0</v>
      </c>
      <c r="BB187" s="199"/>
      <c r="BC187" s="199"/>
    </row>
    <row r="188" spans="2:65" ht="18" customHeight="1">
      <c r="B188" s="336"/>
      <c r="C188" s="337"/>
      <c r="D188" s="337"/>
      <c r="E188" s="337"/>
      <c r="F188" s="337"/>
      <c r="G188" s="337"/>
      <c r="H188" s="337"/>
      <c r="I188" s="338"/>
      <c r="J188" s="336"/>
      <c r="K188" s="337"/>
      <c r="L188" s="337"/>
      <c r="M188" s="337"/>
      <c r="N188" s="340"/>
      <c r="O188" s="88"/>
      <c r="P188" s="5" t="s">
        <v>45</v>
      </c>
      <c r="Q188" s="43"/>
      <c r="R188" s="5" t="s">
        <v>46</v>
      </c>
      <c r="S188" s="89"/>
      <c r="T188" s="347" t="s">
        <v>48</v>
      </c>
      <c r="U188" s="348"/>
      <c r="V188" s="349"/>
      <c r="W188" s="350"/>
      <c r="X188" s="350"/>
      <c r="Y188" s="351"/>
      <c r="Z188" s="349"/>
      <c r="AA188" s="350"/>
      <c r="AB188" s="350"/>
      <c r="AC188" s="350"/>
      <c r="AD188" s="349"/>
      <c r="AE188" s="350"/>
      <c r="AF188" s="350"/>
      <c r="AG188" s="351"/>
      <c r="AH188" s="328">
        <f>IF(V187="賃金で算定",0,V188+Z188-AD188)</f>
        <v>0</v>
      </c>
      <c r="AI188" s="328"/>
      <c r="AJ188" s="328"/>
      <c r="AK188" s="329"/>
      <c r="AL188" s="355">
        <f>IF(V187="賃金で算定","賃金で算定",IF(OR(V188=0,$F201="",AV187=""),0,IF(AW187="昔",VLOOKUP($F201,労務比率,AX187,FALSE),IF(AW187="上",VLOOKUP($F201,労務比率,AX187,FALSE),IF(AW187="中",VLOOKUP($F201,労務比率,AX187,FALSE),VLOOKUP($F201,労務比率,AX187,FALSE))))))</f>
        <v>0</v>
      </c>
      <c r="AM188" s="356"/>
      <c r="AN188" s="330">
        <f>IF(V187="賃金で算定",0,INT(AH188*AL188/100))</f>
        <v>0</v>
      </c>
      <c r="AO188" s="331"/>
      <c r="AP188" s="331"/>
      <c r="AQ188" s="331"/>
      <c r="AR188" s="331"/>
      <c r="AS188" s="29"/>
      <c r="AV188" s="44"/>
      <c r="AW188" s="45"/>
      <c r="AY188" s="202">
        <f t="shared" ref="AY188" si="94">AH188</f>
        <v>0</v>
      </c>
      <c r="AZ188" s="200">
        <f>IF(AV187&lt;=設定シート!C$85,AH188,IF(AND(AV187&gt;=設定シート!E$85,AV187&lt;=設定シート!G$85),AH188*105/108,AH188))</f>
        <v>0</v>
      </c>
      <c r="BA188" s="197"/>
      <c r="BB188" s="200">
        <f t="shared" ref="BB188" si="95">IF($AL188="賃金で算定",0,INT(AY188*$AL188/100))</f>
        <v>0</v>
      </c>
      <c r="BC188" s="200">
        <f>IF(AY188=AZ188,BB188,AZ188*$AL188/100)</f>
        <v>0</v>
      </c>
      <c r="BL188" s="41">
        <f>IF(AY188=AZ188,0,1)</f>
        <v>0</v>
      </c>
      <c r="BM188" s="41" t="str">
        <f>IF(BL188=1,AL188,"")</f>
        <v/>
      </c>
    </row>
    <row r="189" spans="2:65" ht="18" customHeight="1">
      <c r="B189" s="333"/>
      <c r="C189" s="334"/>
      <c r="D189" s="334"/>
      <c r="E189" s="334"/>
      <c r="F189" s="334"/>
      <c r="G189" s="334"/>
      <c r="H189" s="334"/>
      <c r="I189" s="335"/>
      <c r="J189" s="333"/>
      <c r="K189" s="334"/>
      <c r="L189" s="334"/>
      <c r="M189" s="334"/>
      <c r="N189" s="339"/>
      <c r="O189" s="87"/>
      <c r="P189" s="15" t="s">
        <v>45</v>
      </c>
      <c r="Q189" s="42"/>
      <c r="R189" s="15" t="s">
        <v>46</v>
      </c>
      <c r="S189" s="86"/>
      <c r="T189" s="341" t="s">
        <v>20</v>
      </c>
      <c r="U189" s="342"/>
      <c r="V189" s="343"/>
      <c r="W189" s="344"/>
      <c r="X189" s="344"/>
      <c r="Y189" s="59"/>
      <c r="Z189" s="27"/>
      <c r="AA189" s="28"/>
      <c r="AB189" s="28"/>
      <c r="AC189" s="39"/>
      <c r="AD189" s="27"/>
      <c r="AE189" s="28"/>
      <c r="AF189" s="28"/>
      <c r="AG189" s="40"/>
      <c r="AH189" s="324">
        <f>IF(V189="賃金で算定",V190+Z190-AD190,0)</f>
        <v>0</v>
      </c>
      <c r="AI189" s="325"/>
      <c r="AJ189" s="325"/>
      <c r="AK189" s="326"/>
      <c r="AL189" s="49"/>
      <c r="AM189" s="50"/>
      <c r="AN189" s="345"/>
      <c r="AO189" s="346"/>
      <c r="AP189" s="346"/>
      <c r="AQ189" s="346"/>
      <c r="AR189" s="346"/>
      <c r="AS189" s="30"/>
      <c r="AV189" s="44" t="str">
        <f>IF(OR(O189="",Q189=""),"", IF(O189&lt;20,DATE(O189+118,Q189,IF(S189="",1,S189)),DATE(O189+88,Q189,IF(S189="",1,S189))))</f>
        <v/>
      </c>
      <c r="AW189" s="45" t="str">
        <f>IF(AV189&lt;=設定シート!C$15,"昔",IF(AV189&lt;=設定シート!E$15,"上",IF(AV189&lt;=設定シート!G$15,"中","下")))</f>
        <v>下</v>
      </c>
      <c r="AX189" s="4">
        <f>IF(AV189&lt;=設定シート!$E$36,5,IF(AV189&lt;=設定シート!$I$36,7,IF(AV189&lt;=設定シート!$M$36,9,11)))</f>
        <v>11</v>
      </c>
      <c r="AY189" s="201"/>
      <c r="AZ189" s="199"/>
      <c r="BA189" s="203">
        <f t="shared" ref="BA189" si="96">AN189</f>
        <v>0</v>
      </c>
      <c r="BB189" s="199"/>
      <c r="BC189" s="199"/>
    </row>
    <row r="190" spans="2:65" ht="18" customHeight="1">
      <c r="B190" s="336"/>
      <c r="C190" s="337"/>
      <c r="D190" s="337"/>
      <c r="E190" s="337"/>
      <c r="F190" s="337"/>
      <c r="G190" s="337"/>
      <c r="H190" s="337"/>
      <c r="I190" s="338"/>
      <c r="J190" s="336"/>
      <c r="K190" s="337"/>
      <c r="L190" s="337"/>
      <c r="M190" s="337"/>
      <c r="N190" s="340"/>
      <c r="O190" s="88"/>
      <c r="P190" s="5" t="s">
        <v>45</v>
      </c>
      <c r="Q190" s="43"/>
      <c r="R190" s="5" t="s">
        <v>46</v>
      </c>
      <c r="S190" s="89"/>
      <c r="T190" s="347" t="s">
        <v>21</v>
      </c>
      <c r="U190" s="348"/>
      <c r="V190" s="349"/>
      <c r="W190" s="350"/>
      <c r="X190" s="350"/>
      <c r="Y190" s="351"/>
      <c r="Z190" s="352"/>
      <c r="AA190" s="353"/>
      <c r="AB190" s="353"/>
      <c r="AC190" s="353"/>
      <c r="AD190" s="352"/>
      <c r="AE190" s="353"/>
      <c r="AF190" s="353"/>
      <c r="AG190" s="354"/>
      <c r="AH190" s="328">
        <f>IF(V189="賃金で算定",0,V190+Z190-AD190)</f>
        <v>0</v>
      </c>
      <c r="AI190" s="328"/>
      <c r="AJ190" s="328"/>
      <c r="AK190" s="329"/>
      <c r="AL190" s="355">
        <f>IF(V189="賃金で算定","賃金で算定",IF(OR(V190=0,$F201="",AV189=""),0,IF(AW189="昔",VLOOKUP($F201,労務比率,AX189,FALSE),IF(AW189="上",VLOOKUP($F201,労務比率,AX189,FALSE),IF(AW189="中",VLOOKUP($F201,労務比率,AX189,FALSE),VLOOKUP($F201,労務比率,AX189,FALSE))))))</f>
        <v>0</v>
      </c>
      <c r="AM190" s="356"/>
      <c r="AN190" s="330">
        <f>IF(V189="賃金で算定",0,INT(AH190*AL190/100))</f>
        <v>0</v>
      </c>
      <c r="AO190" s="331"/>
      <c r="AP190" s="331"/>
      <c r="AQ190" s="331"/>
      <c r="AR190" s="331"/>
      <c r="AS190" s="29"/>
      <c r="AV190" s="44"/>
      <c r="AW190" s="45"/>
      <c r="AY190" s="202">
        <f t="shared" ref="AY190" si="97">AH190</f>
        <v>0</v>
      </c>
      <c r="AZ190" s="200">
        <f>IF(AV189&lt;=設定シート!C$85,AH190,IF(AND(AV189&gt;=設定シート!E$85,AV189&lt;=設定シート!G$85),AH190*105/108,AH190))</f>
        <v>0</v>
      </c>
      <c r="BA190" s="197"/>
      <c r="BB190" s="200">
        <f t="shared" ref="BB190" si="98">IF($AL190="賃金で算定",0,INT(AY190*$AL190/100))</f>
        <v>0</v>
      </c>
      <c r="BC190" s="200">
        <f>IF(AY190=AZ190,BB190,AZ190*$AL190/100)</f>
        <v>0</v>
      </c>
      <c r="BL190" s="41">
        <f>IF(AY190=AZ190,0,1)</f>
        <v>0</v>
      </c>
      <c r="BM190" s="41" t="str">
        <f>IF(BL190=1,AL190,"")</f>
        <v/>
      </c>
    </row>
    <row r="191" spans="2:65" ht="18" customHeight="1">
      <c r="B191" s="333"/>
      <c r="C191" s="334"/>
      <c r="D191" s="334"/>
      <c r="E191" s="334"/>
      <c r="F191" s="334"/>
      <c r="G191" s="334"/>
      <c r="H191" s="334"/>
      <c r="I191" s="335"/>
      <c r="J191" s="333"/>
      <c r="K191" s="334"/>
      <c r="L191" s="334"/>
      <c r="M191" s="334"/>
      <c r="N191" s="339"/>
      <c r="O191" s="87"/>
      <c r="P191" s="15" t="s">
        <v>45</v>
      </c>
      <c r="Q191" s="42"/>
      <c r="R191" s="15" t="s">
        <v>46</v>
      </c>
      <c r="S191" s="86"/>
      <c r="T191" s="341" t="s">
        <v>47</v>
      </c>
      <c r="U191" s="342"/>
      <c r="V191" s="343"/>
      <c r="W191" s="344"/>
      <c r="X191" s="344"/>
      <c r="Y191" s="58"/>
      <c r="Z191" s="31"/>
      <c r="AA191" s="32"/>
      <c r="AB191" s="32"/>
      <c r="AC191" s="33"/>
      <c r="AD191" s="31"/>
      <c r="AE191" s="32"/>
      <c r="AF191" s="32"/>
      <c r="AG191" s="38"/>
      <c r="AH191" s="324">
        <f>IF(V191="賃金で算定",V192+Z192-AD192,0)</f>
        <v>0</v>
      </c>
      <c r="AI191" s="325"/>
      <c r="AJ191" s="325"/>
      <c r="AK191" s="326"/>
      <c r="AL191" s="49"/>
      <c r="AM191" s="50"/>
      <c r="AN191" s="345"/>
      <c r="AO191" s="346"/>
      <c r="AP191" s="346"/>
      <c r="AQ191" s="346"/>
      <c r="AR191" s="346"/>
      <c r="AS191" s="30"/>
      <c r="AV191" s="44" t="str">
        <f>IF(OR(O191="",Q191=""),"", IF(O191&lt;20,DATE(O191+118,Q191,IF(S191="",1,S191)),DATE(O191+88,Q191,IF(S191="",1,S191))))</f>
        <v/>
      </c>
      <c r="AW191" s="45" t="str">
        <f>IF(AV191&lt;=設定シート!C$15,"昔",IF(AV191&lt;=設定シート!E$15,"上",IF(AV191&lt;=設定シート!G$15,"中","下")))</f>
        <v>下</v>
      </c>
      <c r="AX191" s="4">
        <f>IF(AV191&lt;=設定シート!$E$36,5,IF(AV191&lt;=設定シート!$I$36,7,IF(AV191&lt;=設定シート!$M$36,9,11)))</f>
        <v>11</v>
      </c>
      <c r="AY191" s="201"/>
      <c r="AZ191" s="199"/>
      <c r="BA191" s="203">
        <f t="shared" ref="BA191" si="99">AN191</f>
        <v>0</v>
      </c>
      <c r="BB191" s="199"/>
      <c r="BC191" s="199"/>
    </row>
    <row r="192" spans="2:65" ht="18" customHeight="1">
      <c r="B192" s="336"/>
      <c r="C192" s="337"/>
      <c r="D192" s="337"/>
      <c r="E192" s="337"/>
      <c r="F192" s="337"/>
      <c r="G192" s="337"/>
      <c r="H192" s="337"/>
      <c r="I192" s="338"/>
      <c r="J192" s="336"/>
      <c r="K192" s="337"/>
      <c r="L192" s="337"/>
      <c r="M192" s="337"/>
      <c r="N192" s="340"/>
      <c r="O192" s="88"/>
      <c r="P192" s="5" t="s">
        <v>45</v>
      </c>
      <c r="Q192" s="43"/>
      <c r="R192" s="5" t="s">
        <v>46</v>
      </c>
      <c r="S192" s="89"/>
      <c r="T192" s="347" t="s">
        <v>48</v>
      </c>
      <c r="U192" s="348"/>
      <c r="V192" s="349"/>
      <c r="W192" s="350"/>
      <c r="X192" s="350"/>
      <c r="Y192" s="351"/>
      <c r="Z192" s="349"/>
      <c r="AA192" s="350"/>
      <c r="AB192" s="350"/>
      <c r="AC192" s="350"/>
      <c r="AD192" s="352"/>
      <c r="AE192" s="353"/>
      <c r="AF192" s="353"/>
      <c r="AG192" s="354"/>
      <c r="AH192" s="328">
        <f>IF(V191="賃金で算定",0,V192+Z192-AD192)</f>
        <v>0</v>
      </c>
      <c r="AI192" s="328"/>
      <c r="AJ192" s="328"/>
      <c r="AK192" s="329"/>
      <c r="AL192" s="355">
        <f>IF(V191="賃金で算定","賃金で算定",IF(OR(V192=0,$F201="",AV191=""),0,IF(AW191="昔",VLOOKUP($F201,労務比率,AX191,FALSE),IF(AW191="上",VLOOKUP($F201,労務比率,AX191,FALSE),IF(AW191="中",VLOOKUP($F201,労務比率,AX191,FALSE),VLOOKUP($F201,労務比率,AX191,FALSE))))))</f>
        <v>0</v>
      </c>
      <c r="AM192" s="356"/>
      <c r="AN192" s="330">
        <f>IF(V191="賃金で算定",0,INT(AH192*AL192/100))</f>
        <v>0</v>
      </c>
      <c r="AO192" s="331"/>
      <c r="AP192" s="331"/>
      <c r="AQ192" s="331"/>
      <c r="AR192" s="331"/>
      <c r="AS192" s="29"/>
      <c r="AV192" s="44"/>
      <c r="AW192" s="45"/>
      <c r="AY192" s="202">
        <f t="shared" ref="AY192" si="100">AH192</f>
        <v>0</v>
      </c>
      <c r="AZ192" s="200">
        <f>IF(AV191&lt;=設定シート!C$85,AH192,IF(AND(AV191&gt;=設定シート!E$85,AV191&lt;=設定シート!G$85),AH192*105/108,AH192))</f>
        <v>0</v>
      </c>
      <c r="BA192" s="197"/>
      <c r="BB192" s="200">
        <f t="shared" ref="BB192" si="101">IF($AL192="賃金で算定",0,INT(AY192*$AL192/100))</f>
        <v>0</v>
      </c>
      <c r="BC192" s="200">
        <f>IF(AY192=AZ192,BB192,AZ192*$AL192/100)</f>
        <v>0</v>
      </c>
      <c r="BL192" s="41">
        <f>IF(AY192=AZ192,0,1)</f>
        <v>0</v>
      </c>
      <c r="BM192" s="41" t="str">
        <f>IF(BL192=1,AL192,"")</f>
        <v/>
      </c>
    </row>
    <row r="193" spans="2:65" ht="18" customHeight="1">
      <c r="B193" s="333"/>
      <c r="C193" s="334"/>
      <c r="D193" s="334"/>
      <c r="E193" s="334"/>
      <c r="F193" s="334"/>
      <c r="G193" s="334"/>
      <c r="H193" s="334"/>
      <c r="I193" s="335"/>
      <c r="J193" s="333"/>
      <c r="K193" s="334"/>
      <c r="L193" s="334"/>
      <c r="M193" s="334"/>
      <c r="N193" s="339"/>
      <c r="O193" s="87"/>
      <c r="P193" s="15" t="s">
        <v>45</v>
      </c>
      <c r="Q193" s="42"/>
      <c r="R193" s="15" t="s">
        <v>46</v>
      </c>
      <c r="S193" s="86"/>
      <c r="T193" s="341" t="s">
        <v>47</v>
      </c>
      <c r="U193" s="342"/>
      <c r="V193" s="343"/>
      <c r="W193" s="344"/>
      <c r="X193" s="344"/>
      <c r="Y193" s="58"/>
      <c r="Z193" s="31"/>
      <c r="AA193" s="32"/>
      <c r="AB193" s="32"/>
      <c r="AC193" s="33"/>
      <c r="AD193" s="31"/>
      <c r="AE193" s="32"/>
      <c r="AF193" s="32"/>
      <c r="AG193" s="38"/>
      <c r="AH193" s="324">
        <f>IF(V193="賃金で算定",V194+Z194-AD194,0)</f>
        <v>0</v>
      </c>
      <c r="AI193" s="325"/>
      <c r="AJ193" s="325"/>
      <c r="AK193" s="326"/>
      <c r="AL193" s="49"/>
      <c r="AM193" s="50"/>
      <c r="AN193" s="345"/>
      <c r="AO193" s="346"/>
      <c r="AP193" s="346"/>
      <c r="AQ193" s="346"/>
      <c r="AR193" s="346"/>
      <c r="AS193" s="30"/>
      <c r="AV193" s="44" t="str">
        <f>IF(OR(O193="",Q193=""),"", IF(O193&lt;20,DATE(O193+118,Q193,IF(S193="",1,S193)),DATE(O193+88,Q193,IF(S193="",1,S193))))</f>
        <v/>
      </c>
      <c r="AW193" s="45" t="str">
        <f>IF(AV193&lt;=設定シート!C$15,"昔",IF(AV193&lt;=設定シート!E$15,"上",IF(AV193&lt;=設定シート!G$15,"中","下")))</f>
        <v>下</v>
      </c>
      <c r="AX193" s="4">
        <f>IF(AV193&lt;=設定シート!$E$36,5,IF(AV193&lt;=設定シート!$I$36,7,IF(AV193&lt;=設定シート!$M$36,9,11)))</f>
        <v>11</v>
      </c>
      <c r="AY193" s="201"/>
      <c r="AZ193" s="199"/>
      <c r="BA193" s="203">
        <f t="shared" ref="BA193" si="102">AN193</f>
        <v>0</v>
      </c>
      <c r="BB193" s="199"/>
      <c r="BC193" s="199"/>
    </row>
    <row r="194" spans="2:65" ht="18" customHeight="1">
      <c r="B194" s="336"/>
      <c r="C194" s="337"/>
      <c r="D194" s="337"/>
      <c r="E194" s="337"/>
      <c r="F194" s="337"/>
      <c r="G194" s="337"/>
      <c r="H194" s="337"/>
      <c r="I194" s="338"/>
      <c r="J194" s="336"/>
      <c r="K194" s="337"/>
      <c r="L194" s="337"/>
      <c r="M194" s="337"/>
      <c r="N194" s="340"/>
      <c r="O194" s="88"/>
      <c r="P194" s="5" t="s">
        <v>45</v>
      </c>
      <c r="Q194" s="43"/>
      <c r="R194" s="5" t="s">
        <v>46</v>
      </c>
      <c r="S194" s="89"/>
      <c r="T194" s="347" t="s">
        <v>48</v>
      </c>
      <c r="U194" s="348"/>
      <c r="V194" s="349"/>
      <c r="W194" s="350"/>
      <c r="X194" s="350"/>
      <c r="Y194" s="351"/>
      <c r="Z194" s="349"/>
      <c r="AA194" s="350"/>
      <c r="AB194" s="350"/>
      <c r="AC194" s="350"/>
      <c r="AD194" s="352"/>
      <c r="AE194" s="353"/>
      <c r="AF194" s="353"/>
      <c r="AG194" s="354"/>
      <c r="AH194" s="328">
        <f>IF(V193="賃金で算定",0,V194+Z194-AD194)</f>
        <v>0</v>
      </c>
      <c r="AI194" s="328"/>
      <c r="AJ194" s="328"/>
      <c r="AK194" s="329"/>
      <c r="AL194" s="355">
        <f>IF(V193="賃金で算定","賃金で算定",IF(OR(V194=0,$F201="",AV193=""),0,IF(AW193="昔",VLOOKUP($F201,労務比率,AX193,FALSE),IF(AW193="上",VLOOKUP($F201,労務比率,AX193,FALSE),IF(AW193="中",VLOOKUP($F201,労務比率,AX193,FALSE),VLOOKUP($F201,労務比率,AX193,FALSE))))))</f>
        <v>0</v>
      </c>
      <c r="AM194" s="356"/>
      <c r="AN194" s="330">
        <f>IF(V193="賃金で算定",0,INT(AH194*AL194/100))</f>
        <v>0</v>
      </c>
      <c r="AO194" s="331"/>
      <c r="AP194" s="331"/>
      <c r="AQ194" s="331"/>
      <c r="AR194" s="331"/>
      <c r="AS194" s="29"/>
      <c r="AV194" s="44"/>
      <c r="AW194" s="45"/>
      <c r="AY194" s="202">
        <f t="shared" ref="AY194" si="103">AH194</f>
        <v>0</v>
      </c>
      <c r="AZ194" s="200">
        <f>IF(AV193&lt;=設定シート!C$85,AH194,IF(AND(AV193&gt;=設定シート!E$85,AV193&lt;=設定シート!G$85),AH194*105/108,AH194))</f>
        <v>0</v>
      </c>
      <c r="BA194" s="197"/>
      <c r="BB194" s="200">
        <f t="shared" ref="BB194" si="104">IF($AL194="賃金で算定",0,INT(AY194*$AL194/100))</f>
        <v>0</v>
      </c>
      <c r="BC194" s="200">
        <f>IF(AY194=AZ194,BB194,AZ194*$AL194/100)</f>
        <v>0</v>
      </c>
      <c r="BL194" s="41">
        <f>IF(AY194=AZ194,0,1)</f>
        <v>0</v>
      </c>
      <c r="BM194" s="41" t="str">
        <f>IF(BL194=1,AL194,"")</f>
        <v/>
      </c>
    </row>
    <row r="195" spans="2:65" ht="18" customHeight="1">
      <c r="B195" s="333"/>
      <c r="C195" s="334"/>
      <c r="D195" s="334"/>
      <c r="E195" s="334"/>
      <c r="F195" s="334"/>
      <c r="G195" s="334"/>
      <c r="H195" s="334"/>
      <c r="I195" s="335"/>
      <c r="J195" s="333"/>
      <c r="K195" s="334"/>
      <c r="L195" s="334"/>
      <c r="M195" s="334"/>
      <c r="N195" s="339"/>
      <c r="O195" s="87"/>
      <c r="P195" s="15" t="s">
        <v>45</v>
      </c>
      <c r="Q195" s="42"/>
      <c r="R195" s="15" t="s">
        <v>46</v>
      </c>
      <c r="S195" s="86"/>
      <c r="T195" s="341" t="s">
        <v>20</v>
      </c>
      <c r="U195" s="342"/>
      <c r="V195" s="343"/>
      <c r="W195" s="344"/>
      <c r="X195" s="344"/>
      <c r="Y195" s="58"/>
      <c r="Z195" s="31"/>
      <c r="AA195" s="32"/>
      <c r="AB195" s="32"/>
      <c r="AC195" s="33"/>
      <c r="AD195" s="31"/>
      <c r="AE195" s="32"/>
      <c r="AF195" s="32"/>
      <c r="AG195" s="38"/>
      <c r="AH195" s="324">
        <f>IF(V195="賃金で算定",V196+Z196-AD196,0)</f>
        <v>0</v>
      </c>
      <c r="AI195" s="325"/>
      <c r="AJ195" s="325"/>
      <c r="AK195" s="326"/>
      <c r="AL195" s="49"/>
      <c r="AM195" s="50"/>
      <c r="AN195" s="345"/>
      <c r="AO195" s="346"/>
      <c r="AP195" s="346"/>
      <c r="AQ195" s="346"/>
      <c r="AR195" s="346"/>
      <c r="AS195" s="30"/>
      <c r="AV195" s="44" t="str">
        <f>IF(OR(O195="",Q195=""),"", IF(O195&lt;20,DATE(O195+118,Q195,IF(S195="",1,S195)),DATE(O195+88,Q195,IF(S195="",1,S195))))</f>
        <v/>
      </c>
      <c r="AW195" s="45" t="str">
        <f>IF(AV195&lt;=設定シート!C$15,"昔",IF(AV195&lt;=設定シート!E$15,"上",IF(AV195&lt;=設定シート!G$15,"中","下")))</f>
        <v>下</v>
      </c>
      <c r="AX195" s="4">
        <f>IF(AV195&lt;=設定シート!$E$36,5,IF(AV195&lt;=設定シート!$I$36,7,IF(AV195&lt;=設定シート!$M$36,9,11)))</f>
        <v>11</v>
      </c>
      <c r="AY195" s="201"/>
      <c r="AZ195" s="199"/>
      <c r="BA195" s="203">
        <f t="shared" ref="BA195" si="105">AN195</f>
        <v>0</v>
      </c>
      <c r="BB195" s="199"/>
      <c r="BC195" s="199"/>
    </row>
    <row r="196" spans="2:65" ht="18" customHeight="1">
      <c r="B196" s="336"/>
      <c r="C196" s="337"/>
      <c r="D196" s="337"/>
      <c r="E196" s="337"/>
      <c r="F196" s="337"/>
      <c r="G196" s="337"/>
      <c r="H196" s="337"/>
      <c r="I196" s="338"/>
      <c r="J196" s="336"/>
      <c r="K196" s="337"/>
      <c r="L196" s="337"/>
      <c r="M196" s="337"/>
      <c r="N196" s="340"/>
      <c r="O196" s="88"/>
      <c r="P196" s="5" t="s">
        <v>45</v>
      </c>
      <c r="Q196" s="43"/>
      <c r="R196" s="5" t="s">
        <v>46</v>
      </c>
      <c r="S196" s="89"/>
      <c r="T196" s="347" t="s">
        <v>21</v>
      </c>
      <c r="U196" s="348"/>
      <c r="V196" s="349"/>
      <c r="W196" s="350"/>
      <c r="X196" s="350"/>
      <c r="Y196" s="351"/>
      <c r="Z196" s="349"/>
      <c r="AA196" s="350"/>
      <c r="AB196" s="350"/>
      <c r="AC196" s="350"/>
      <c r="AD196" s="352"/>
      <c r="AE196" s="353"/>
      <c r="AF196" s="353"/>
      <c r="AG196" s="354"/>
      <c r="AH196" s="328">
        <f>IF(V195="賃金で算定",0,V196+Z196-AD196)</f>
        <v>0</v>
      </c>
      <c r="AI196" s="328"/>
      <c r="AJ196" s="328"/>
      <c r="AK196" s="329"/>
      <c r="AL196" s="355">
        <f>IF(V195="賃金で算定","賃金で算定",IF(OR(V196=0,$F201="",AV195=""),0,IF(AW195="昔",VLOOKUP($F201,労務比率,AX195,FALSE),IF(AW195="上",VLOOKUP($F201,労務比率,AX195,FALSE),IF(AW195="中",VLOOKUP($F201,労務比率,AX195,FALSE),VLOOKUP($F201,労務比率,AX195,FALSE))))))</f>
        <v>0</v>
      </c>
      <c r="AM196" s="356"/>
      <c r="AN196" s="330">
        <f>IF(V195="賃金で算定",0,INT(AH196*AL196/100))</f>
        <v>0</v>
      </c>
      <c r="AO196" s="331"/>
      <c r="AP196" s="331"/>
      <c r="AQ196" s="331"/>
      <c r="AR196" s="331"/>
      <c r="AS196" s="29"/>
      <c r="AV196" s="44"/>
      <c r="AW196" s="45"/>
      <c r="AY196" s="202">
        <f t="shared" ref="AY196" si="106">AH196</f>
        <v>0</v>
      </c>
      <c r="AZ196" s="200">
        <f>IF(AV195&lt;=設定シート!C$85,AH196,IF(AND(AV195&gt;=設定シート!E$85,AV195&lt;=設定シート!G$85),AH196*105/108,AH196))</f>
        <v>0</v>
      </c>
      <c r="BA196" s="197"/>
      <c r="BB196" s="200">
        <f t="shared" ref="BB196" si="107">IF($AL196="賃金で算定",0,INT(AY196*$AL196/100))</f>
        <v>0</v>
      </c>
      <c r="BC196" s="200">
        <f>IF(AY196=AZ196,BB196,AZ196*$AL196/100)</f>
        <v>0</v>
      </c>
      <c r="BL196" s="41">
        <f>IF(AY196=AZ196,0,1)</f>
        <v>0</v>
      </c>
      <c r="BM196" s="41" t="str">
        <f>IF(BL196=1,AL196,"")</f>
        <v/>
      </c>
    </row>
    <row r="197" spans="2:65" ht="18" customHeight="1">
      <c r="B197" s="333"/>
      <c r="C197" s="334"/>
      <c r="D197" s="334"/>
      <c r="E197" s="334"/>
      <c r="F197" s="334"/>
      <c r="G197" s="334"/>
      <c r="H197" s="334"/>
      <c r="I197" s="335"/>
      <c r="J197" s="333"/>
      <c r="K197" s="334"/>
      <c r="L197" s="334"/>
      <c r="M197" s="334"/>
      <c r="N197" s="339"/>
      <c r="O197" s="87"/>
      <c r="P197" s="15" t="s">
        <v>45</v>
      </c>
      <c r="Q197" s="42"/>
      <c r="R197" s="15" t="s">
        <v>46</v>
      </c>
      <c r="S197" s="86"/>
      <c r="T197" s="341" t="s">
        <v>47</v>
      </c>
      <c r="U197" s="342"/>
      <c r="V197" s="343"/>
      <c r="W197" s="344"/>
      <c r="X197" s="344"/>
      <c r="Y197" s="58"/>
      <c r="Z197" s="31"/>
      <c r="AA197" s="32"/>
      <c r="AB197" s="32"/>
      <c r="AC197" s="33"/>
      <c r="AD197" s="31"/>
      <c r="AE197" s="32"/>
      <c r="AF197" s="32"/>
      <c r="AG197" s="38"/>
      <c r="AH197" s="324">
        <f>IF(V197="賃金で算定",V198+Z198-AD198,0)</f>
        <v>0</v>
      </c>
      <c r="AI197" s="325"/>
      <c r="AJ197" s="325"/>
      <c r="AK197" s="326"/>
      <c r="AL197" s="49"/>
      <c r="AM197" s="50"/>
      <c r="AN197" s="345"/>
      <c r="AO197" s="346"/>
      <c r="AP197" s="346"/>
      <c r="AQ197" s="346"/>
      <c r="AR197" s="346"/>
      <c r="AS197" s="30"/>
      <c r="AV197" s="44" t="str">
        <f>IF(OR(O197="",Q197=""),"", IF(O197&lt;20,DATE(O197+118,Q197,IF(S197="",1,S197)),DATE(O197+88,Q197,IF(S197="",1,S197))))</f>
        <v/>
      </c>
      <c r="AW197" s="45" t="str">
        <f>IF(AV197&lt;=設定シート!C$15,"昔",IF(AV197&lt;=設定シート!E$15,"上",IF(AV197&lt;=設定シート!G$15,"中","下")))</f>
        <v>下</v>
      </c>
      <c r="AX197" s="4">
        <f>IF(AV197&lt;=設定シート!$E$36,5,IF(AV197&lt;=設定シート!$I$36,7,IF(AV197&lt;=設定シート!$M$36,9,11)))</f>
        <v>11</v>
      </c>
      <c r="AY197" s="201"/>
      <c r="AZ197" s="199"/>
      <c r="BA197" s="203">
        <f t="shared" ref="BA197" si="108">AN197</f>
        <v>0</v>
      </c>
      <c r="BB197" s="199"/>
      <c r="BC197" s="199"/>
    </row>
    <row r="198" spans="2:65" ht="18" customHeight="1">
      <c r="B198" s="336"/>
      <c r="C198" s="337"/>
      <c r="D198" s="337"/>
      <c r="E198" s="337"/>
      <c r="F198" s="337"/>
      <c r="G198" s="337"/>
      <c r="H198" s="337"/>
      <c r="I198" s="338"/>
      <c r="J198" s="336"/>
      <c r="K198" s="337"/>
      <c r="L198" s="337"/>
      <c r="M198" s="337"/>
      <c r="N198" s="340"/>
      <c r="O198" s="88"/>
      <c r="P198" s="5" t="s">
        <v>45</v>
      </c>
      <c r="Q198" s="43"/>
      <c r="R198" s="5" t="s">
        <v>46</v>
      </c>
      <c r="S198" s="89"/>
      <c r="T198" s="347" t="s">
        <v>48</v>
      </c>
      <c r="U198" s="348"/>
      <c r="V198" s="349"/>
      <c r="W198" s="350"/>
      <c r="X198" s="350"/>
      <c r="Y198" s="351"/>
      <c r="Z198" s="349"/>
      <c r="AA198" s="350"/>
      <c r="AB198" s="350"/>
      <c r="AC198" s="350"/>
      <c r="AD198" s="352"/>
      <c r="AE198" s="353"/>
      <c r="AF198" s="353"/>
      <c r="AG198" s="354"/>
      <c r="AH198" s="328">
        <f>IF(V197="賃金で算定",0,V198+Z198-AD198)</f>
        <v>0</v>
      </c>
      <c r="AI198" s="328"/>
      <c r="AJ198" s="328"/>
      <c r="AK198" s="329"/>
      <c r="AL198" s="355">
        <f>IF(V197="賃金で算定","賃金で算定",IF(OR(V198=0,$F201="",AV197=""),0,IF(AW197="昔",VLOOKUP($F201,労務比率,AX197,FALSE),IF(AW197="上",VLOOKUP($F201,労務比率,AX197,FALSE),IF(AW197="中",VLOOKUP($F201,労務比率,AX197,FALSE),VLOOKUP($F201,労務比率,AX197,FALSE))))))</f>
        <v>0</v>
      </c>
      <c r="AM198" s="356"/>
      <c r="AN198" s="330">
        <f>IF(V197="賃金で算定",0,INT(AH198*AL198/100))</f>
        <v>0</v>
      </c>
      <c r="AO198" s="331"/>
      <c r="AP198" s="331"/>
      <c r="AQ198" s="331"/>
      <c r="AR198" s="331"/>
      <c r="AS198" s="29"/>
      <c r="AV198" s="44"/>
      <c r="AW198" s="45"/>
      <c r="AY198" s="202">
        <f t="shared" ref="AY198" si="109">AH198</f>
        <v>0</v>
      </c>
      <c r="AZ198" s="200">
        <f>IF(AV197&lt;=設定シート!C$85,AH198,IF(AND(AV197&gt;=設定シート!E$85,AV197&lt;=設定シート!G$85),AH198*105/108,AH198))</f>
        <v>0</v>
      </c>
      <c r="BA198" s="197"/>
      <c r="BB198" s="200">
        <f t="shared" ref="BB198" si="110">IF($AL198="賃金で算定",0,INT(AY198*$AL198/100))</f>
        <v>0</v>
      </c>
      <c r="BC198" s="200">
        <f>IF(AY198=AZ198,BB198,AZ198*$AL198/100)</f>
        <v>0</v>
      </c>
      <c r="BL198" s="41">
        <f>IF(AY198=AZ198,0,1)</f>
        <v>0</v>
      </c>
      <c r="BM198" s="41" t="str">
        <f>IF(BL198=1,AL198,"")</f>
        <v/>
      </c>
    </row>
    <row r="199" spans="2:65" ht="18" customHeight="1">
      <c r="B199" s="333"/>
      <c r="C199" s="334"/>
      <c r="D199" s="334"/>
      <c r="E199" s="334"/>
      <c r="F199" s="334"/>
      <c r="G199" s="334"/>
      <c r="H199" s="334"/>
      <c r="I199" s="335"/>
      <c r="J199" s="333"/>
      <c r="K199" s="334"/>
      <c r="L199" s="334"/>
      <c r="M199" s="334"/>
      <c r="N199" s="339"/>
      <c r="O199" s="87"/>
      <c r="P199" s="15" t="s">
        <v>45</v>
      </c>
      <c r="Q199" s="42"/>
      <c r="R199" s="15" t="s">
        <v>46</v>
      </c>
      <c r="S199" s="86"/>
      <c r="T199" s="341" t="s">
        <v>47</v>
      </c>
      <c r="U199" s="342"/>
      <c r="V199" s="343"/>
      <c r="W199" s="344"/>
      <c r="X199" s="344"/>
      <c r="Y199" s="58"/>
      <c r="Z199" s="31"/>
      <c r="AA199" s="32"/>
      <c r="AB199" s="32"/>
      <c r="AC199" s="33"/>
      <c r="AD199" s="31"/>
      <c r="AE199" s="32"/>
      <c r="AF199" s="32"/>
      <c r="AG199" s="38"/>
      <c r="AH199" s="324">
        <f>IF(V199="賃金で算定",V200+Z200-AD200,0)</f>
        <v>0</v>
      </c>
      <c r="AI199" s="325"/>
      <c r="AJ199" s="325"/>
      <c r="AK199" s="326"/>
      <c r="AL199" s="49"/>
      <c r="AM199" s="50"/>
      <c r="AN199" s="345"/>
      <c r="AO199" s="346"/>
      <c r="AP199" s="346"/>
      <c r="AQ199" s="346"/>
      <c r="AR199" s="346"/>
      <c r="AS199" s="30"/>
      <c r="AV199" s="44" t="str">
        <f>IF(OR(O199="",Q199=""),"", IF(O199&lt;20,DATE(O199+118,Q199,IF(S199="",1,S199)),DATE(O199+88,Q199,IF(S199="",1,S199))))</f>
        <v/>
      </c>
      <c r="AW199" s="45" t="str">
        <f>IF(AV199&lt;=設定シート!C$15,"昔",IF(AV199&lt;=設定シート!E$15,"上",IF(AV199&lt;=設定シート!G$15,"中","下")))</f>
        <v>下</v>
      </c>
      <c r="AX199" s="4">
        <f>IF(AV199&lt;=設定シート!$E$36,5,IF(AV199&lt;=設定シート!$I$36,7,IF(AV199&lt;=設定シート!$M$36,9,11)))</f>
        <v>11</v>
      </c>
      <c r="AY199" s="201"/>
      <c r="AZ199" s="199"/>
      <c r="BA199" s="203">
        <f t="shared" ref="BA199" si="111">AN199</f>
        <v>0</v>
      </c>
      <c r="BB199" s="199"/>
      <c r="BC199" s="199"/>
    </row>
    <row r="200" spans="2:65" ht="18" customHeight="1">
      <c r="B200" s="336"/>
      <c r="C200" s="337"/>
      <c r="D200" s="337"/>
      <c r="E200" s="337"/>
      <c r="F200" s="337"/>
      <c r="G200" s="337"/>
      <c r="H200" s="337"/>
      <c r="I200" s="338"/>
      <c r="J200" s="336"/>
      <c r="K200" s="337"/>
      <c r="L200" s="337"/>
      <c r="M200" s="337"/>
      <c r="N200" s="340"/>
      <c r="O200" s="88"/>
      <c r="P200" s="5" t="s">
        <v>45</v>
      </c>
      <c r="Q200" s="43"/>
      <c r="R200" s="5" t="s">
        <v>46</v>
      </c>
      <c r="S200" s="89"/>
      <c r="T200" s="347" t="s">
        <v>48</v>
      </c>
      <c r="U200" s="348"/>
      <c r="V200" s="349"/>
      <c r="W200" s="350"/>
      <c r="X200" s="350"/>
      <c r="Y200" s="351"/>
      <c r="Z200" s="349"/>
      <c r="AA200" s="350"/>
      <c r="AB200" s="350"/>
      <c r="AC200" s="350"/>
      <c r="AD200" s="352"/>
      <c r="AE200" s="353"/>
      <c r="AF200" s="353"/>
      <c r="AG200" s="354"/>
      <c r="AH200" s="330">
        <f>IF(V199="賃金で算定",0,V200+Z200-AD200)</f>
        <v>0</v>
      </c>
      <c r="AI200" s="331"/>
      <c r="AJ200" s="331"/>
      <c r="AK200" s="332"/>
      <c r="AL200" s="355">
        <f>IF(V199="賃金で算定","賃金で算定",IF(OR(V200=0,$F201="",AV199=""),0,IF(AW199="昔",VLOOKUP($F201,労務比率,AX199,FALSE),IF(AW199="上",VLOOKUP($F201,労務比率,AX199,FALSE),IF(AW199="中",VLOOKUP($F201,労務比率,AX199,FALSE),VLOOKUP($F201,労務比率,AX199,FALSE))))))</f>
        <v>0</v>
      </c>
      <c r="AM200" s="356"/>
      <c r="AN200" s="330">
        <f>IF(V199="賃金で算定",0,INT(AH200*AL200/100))</f>
        <v>0</v>
      </c>
      <c r="AO200" s="331"/>
      <c r="AP200" s="331"/>
      <c r="AQ200" s="331"/>
      <c r="AR200" s="331"/>
      <c r="AS200" s="29"/>
      <c r="AV200" s="44"/>
      <c r="AW200" s="45"/>
      <c r="AY200" s="202">
        <f t="shared" ref="AY200" si="112">AH200</f>
        <v>0</v>
      </c>
      <c r="AZ200" s="200">
        <f>IF(AV199&lt;=設定シート!C$85,AH200,IF(AND(AV199&gt;=設定シート!E$85,AV199&lt;=設定シート!G$85),AH200*105/108,AH200))</f>
        <v>0</v>
      </c>
      <c r="BA200" s="197"/>
      <c r="BB200" s="200">
        <f t="shared" ref="BB200" si="113">IF($AL200="賃金で算定",0,INT(AY200*$AL200/100))</f>
        <v>0</v>
      </c>
      <c r="BC200" s="200">
        <f>IF(AY200=AZ200,BB200,AZ200*$AL200/100)</f>
        <v>0</v>
      </c>
      <c r="BL200" s="41">
        <f>IF(AY200=AZ200,0,1)</f>
        <v>0</v>
      </c>
      <c r="BM200" s="41" t="str">
        <f>IF(BL200=1,AL200,"")</f>
        <v/>
      </c>
    </row>
    <row r="201" spans="2:65" ht="18" customHeight="1">
      <c r="B201" s="303" t="s">
        <v>82</v>
      </c>
      <c r="C201" s="304"/>
      <c r="D201" s="304"/>
      <c r="E201" s="305"/>
      <c r="F201" s="312"/>
      <c r="G201" s="313"/>
      <c r="H201" s="313"/>
      <c r="I201" s="313"/>
      <c r="J201" s="313"/>
      <c r="K201" s="313"/>
      <c r="L201" s="313"/>
      <c r="M201" s="313"/>
      <c r="N201" s="314"/>
      <c r="O201" s="303" t="s">
        <v>49</v>
      </c>
      <c r="P201" s="304"/>
      <c r="Q201" s="304"/>
      <c r="R201" s="304"/>
      <c r="S201" s="304"/>
      <c r="T201" s="304"/>
      <c r="U201" s="305"/>
      <c r="V201" s="321">
        <f>AH201</f>
        <v>0</v>
      </c>
      <c r="W201" s="322"/>
      <c r="X201" s="322"/>
      <c r="Y201" s="323"/>
      <c r="Z201" s="31"/>
      <c r="AA201" s="32"/>
      <c r="AB201" s="32"/>
      <c r="AC201" s="33"/>
      <c r="AD201" s="31"/>
      <c r="AE201" s="32"/>
      <c r="AF201" s="32"/>
      <c r="AG201" s="33"/>
      <c r="AH201" s="324">
        <f>AH183+AH185+AH187+AH189+AH191+AH193+AH195+AH197+AH199</f>
        <v>0</v>
      </c>
      <c r="AI201" s="325"/>
      <c r="AJ201" s="325"/>
      <c r="AK201" s="326"/>
      <c r="AL201" s="51"/>
      <c r="AM201" s="52"/>
      <c r="AN201" s="324">
        <f>AN183+AN185+AN187+AN189+AN191+AN193+AN195+AN197+AN199</f>
        <v>0</v>
      </c>
      <c r="AO201" s="325"/>
      <c r="AP201" s="325"/>
      <c r="AQ201" s="325"/>
      <c r="AR201" s="325"/>
      <c r="AS201" s="30"/>
      <c r="AW201" s="45"/>
      <c r="AY201" s="201"/>
      <c r="AZ201" s="204"/>
      <c r="BA201" s="211">
        <f>BA183+BA185+BA187+BA189+BA191+BA193+BA195+BA197+BA199</f>
        <v>0</v>
      </c>
      <c r="BB201" s="203">
        <f>BB184+BB186+BB188+BB190+BB192+BB194+BB196+BB198+BB200</f>
        <v>0</v>
      </c>
      <c r="BC201" s="203">
        <f>SUMIF(BL184:BL200,0,BC184:BC200)+ROUNDDOWN(ROUNDDOWN(BL201*105/108,0)*BM201/100,0)</f>
        <v>0</v>
      </c>
      <c r="BL201" s="41">
        <f>SUMIF(BL184:BL200,1,AH184:AK200)</f>
        <v>0</v>
      </c>
      <c r="BM201" s="41">
        <f>IF(COUNT(BM184:BM200)=0,0,SUM(BM184:BM200)/COUNT(BM184:BM200))</f>
        <v>0</v>
      </c>
    </row>
    <row r="202" spans="2:65" ht="18" customHeight="1">
      <c r="B202" s="306"/>
      <c r="C202" s="307"/>
      <c r="D202" s="307"/>
      <c r="E202" s="308"/>
      <c r="F202" s="315"/>
      <c r="G202" s="316"/>
      <c r="H202" s="316"/>
      <c r="I202" s="316"/>
      <c r="J202" s="316"/>
      <c r="K202" s="316"/>
      <c r="L202" s="316"/>
      <c r="M202" s="316"/>
      <c r="N202" s="317"/>
      <c r="O202" s="306"/>
      <c r="P202" s="307"/>
      <c r="Q202" s="307"/>
      <c r="R202" s="307"/>
      <c r="S202" s="307"/>
      <c r="T202" s="307"/>
      <c r="U202" s="308"/>
      <c r="V202" s="327">
        <f>V184+V186+V188+V190+V192+V194+V196+V198+V200-V201</f>
        <v>0</v>
      </c>
      <c r="W202" s="328"/>
      <c r="X202" s="328"/>
      <c r="Y202" s="329"/>
      <c r="Z202" s="327">
        <f>Z184+Z186+Z188+Z190+Z192+Z194+Z196+Z198+Z200</f>
        <v>0</v>
      </c>
      <c r="AA202" s="328"/>
      <c r="AB202" s="328"/>
      <c r="AC202" s="328"/>
      <c r="AD202" s="327">
        <f>AD184+AD186+AD188+AD190+AD192+AD194+AD196+AD198+AD200</f>
        <v>0</v>
      </c>
      <c r="AE202" s="328"/>
      <c r="AF202" s="328"/>
      <c r="AG202" s="328"/>
      <c r="AH202" s="327">
        <f>AY202</f>
        <v>0</v>
      </c>
      <c r="AI202" s="328"/>
      <c r="AJ202" s="328"/>
      <c r="AK202" s="328"/>
      <c r="AL202" s="53"/>
      <c r="AM202" s="54"/>
      <c r="AN202" s="327">
        <f>BB202</f>
        <v>0</v>
      </c>
      <c r="AO202" s="328"/>
      <c r="AP202" s="328"/>
      <c r="AQ202" s="328"/>
      <c r="AR202" s="328"/>
      <c r="AS202" s="182"/>
      <c r="AW202" s="45"/>
      <c r="AY202" s="207">
        <f>AY184+AY186+AY188+AY190+AY192+AY194+AY196+AY198+AY200</f>
        <v>0</v>
      </c>
      <c r="AZ202" s="209"/>
      <c r="BA202" s="209"/>
      <c r="BB202" s="205">
        <f>BB201</f>
        <v>0</v>
      </c>
      <c r="BC202" s="212"/>
    </row>
    <row r="203" spans="2:65" ht="18" customHeight="1">
      <c r="B203" s="309"/>
      <c r="C203" s="310"/>
      <c r="D203" s="310"/>
      <c r="E203" s="311"/>
      <c r="F203" s="318"/>
      <c r="G203" s="319"/>
      <c r="H203" s="319"/>
      <c r="I203" s="319"/>
      <c r="J203" s="319"/>
      <c r="K203" s="319"/>
      <c r="L203" s="319"/>
      <c r="M203" s="319"/>
      <c r="N203" s="320"/>
      <c r="O203" s="309"/>
      <c r="P203" s="310"/>
      <c r="Q203" s="310"/>
      <c r="R203" s="310"/>
      <c r="S203" s="310"/>
      <c r="T203" s="310"/>
      <c r="U203" s="311"/>
      <c r="V203" s="330"/>
      <c r="W203" s="331"/>
      <c r="X203" s="331"/>
      <c r="Y203" s="332"/>
      <c r="Z203" s="330"/>
      <c r="AA203" s="331"/>
      <c r="AB203" s="331"/>
      <c r="AC203" s="331"/>
      <c r="AD203" s="330"/>
      <c r="AE203" s="331"/>
      <c r="AF203" s="331"/>
      <c r="AG203" s="331"/>
      <c r="AH203" s="330">
        <f>AZ203</f>
        <v>0</v>
      </c>
      <c r="AI203" s="331"/>
      <c r="AJ203" s="331"/>
      <c r="AK203" s="332"/>
      <c r="AL203" s="55"/>
      <c r="AM203" s="56"/>
      <c r="AN203" s="330">
        <f>BC203</f>
        <v>0</v>
      </c>
      <c r="AO203" s="331"/>
      <c r="AP203" s="331"/>
      <c r="AQ203" s="331"/>
      <c r="AR203" s="331"/>
      <c r="AS203" s="29"/>
      <c r="AU203" s="91"/>
      <c r="AW203" s="45"/>
      <c r="AY203" s="208"/>
      <c r="AZ203" s="210">
        <f>IF(AZ184+AZ186+AZ188+AZ190+AZ192+AZ194+AZ196+AZ198+AZ200=AY202,0,ROUNDDOWN(AZ184+AZ186+AZ188+AZ190+AZ192+AZ194+AZ196+AZ198+AZ200,0))</f>
        <v>0</v>
      </c>
      <c r="BA203" s="206"/>
      <c r="BB203" s="206"/>
      <c r="BC203" s="210">
        <f>IF(BC201=BB202,0,BC201)</f>
        <v>0</v>
      </c>
    </row>
    <row r="204" spans="2:65" ht="18" customHeight="1">
      <c r="AD204" s="1" t="str">
        <f>IF(AND($F201="",$V201+$V202&gt;0),"事業の種類を選択してください。","")</f>
        <v/>
      </c>
      <c r="AN204" s="265">
        <f>IF(AN201=0,0,AN201+IF(AN203=0,AN202,AN203))</f>
        <v>0</v>
      </c>
      <c r="AO204" s="265"/>
      <c r="AP204" s="265"/>
      <c r="AQ204" s="265"/>
      <c r="AR204" s="265"/>
      <c r="AW204" s="45"/>
    </row>
    <row r="205" spans="2:65" ht="31.5" customHeight="1">
      <c r="AN205" s="60"/>
      <c r="AO205" s="60"/>
      <c r="AP205" s="60"/>
      <c r="AQ205" s="60"/>
      <c r="AR205" s="60"/>
      <c r="AW205" s="45"/>
    </row>
    <row r="206" spans="2:65" ht="7.5" customHeight="1">
      <c r="X206" s="6"/>
      <c r="Y206" s="6"/>
      <c r="BF206" s="171">
        <v>27</v>
      </c>
      <c r="BG206" s="172">
        <f t="shared" ref="BG206:BH206" si="114">BG205+$BJ$14</f>
        <v>41</v>
      </c>
      <c r="BH206" s="172">
        <f t="shared" si="114"/>
        <v>41</v>
      </c>
      <c r="BI206" s="175" t="str">
        <f ca="1">IF(COUNTA(INDIRECT(ADDRESS(BG206,2)):INDIRECT(ADDRESS(BH206,2)))&gt;0,COUNTA(INDIRECT(ADDRESS(BG206,2)):INDIRECT(ADDRESS(BH206,2))),"")</f>
        <v/>
      </c>
      <c r="BJ206" s="41"/>
    </row>
    <row r="207" spans="2:65" ht="10.5" customHeight="1">
      <c r="X207" s="6"/>
      <c r="Y207" s="6"/>
      <c r="BF207" s="171">
        <v>28</v>
      </c>
      <c r="BG207" s="172">
        <f t="shared" ref="BG207:BH207" si="115">BG206+$BJ$14</f>
        <v>82</v>
      </c>
      <c r="BH207" s="172">
        <f t="shared" si="115"/>
        <v>82</v>
      </c>
      <c r="BI207" s="175" t="str">
        <f ca="1">IF(COUNTA(INDIRECT(ADDRESS(BG207,2)):INDIRECT(ADDRESS(BH207,2)))&gt;0,COUNTA(INDIRECT(ADDRESS(BG207,2)):INDIRECT(ADDRESS(BH207,2))),"")</f>
        <v/>
      </c>
      <c r="BJ207" s="41"/>
    </row>
    <row r="208" spans="2:65" ht="5.25" customHeight="1">
      <c r="X208" s="6"/>
      <c r="Y208" s="6"/>
      <c r="BF208" s="171">
        <v>29</v>
      </c>
      <c r="BG208" s="172">
        <f t="shared" ref="BG208:BH208" si="116">BG207+$BJ$14</f>
        <v>123</v>
      </c>
      <c r="BH208" s="172">
        <f t="shared" si="116"/>
        <v>123</v>
      </c>
      <c r="BI208" s="175" t="str">
        <f ca="1">IF(COUNTA(INDIRECT(ADDRESS(BG208,2)):INDIRECT(ADDRESS(BH208,2)))&gt;0,COUNTA(INDIRECT(ADDRESS(BG208,2)):INDIRECT(ADDRESS(BH208,2))),"")</f>
        <v/>
      </c>
      <c r="BJ208" s="41"/>
    </row>
    <row r="209" spans="2:65" ht="5.25" customHeight="1" thickBot="1">
      <c r="X209" s="6"/>
      <c r="Y209" s="6"/>
      <c r="BF209" s="176">
        <v>30</v>
      </c>
      <c r="BG209" s="177">
        <f t="shared" ref="BG209:BH209" si="117">BG208+$BJ$14</f>
        <v>164</v>
      </c>
      <c r="BH209" s="177">
        <f t="shared" si="117"/>
        <v>164</v>
      </c>
      <c r="BI209" s="178" t="str">
        <f ca="1">IF(COUNTA(INDIRECT(ADDRESS(BG209,2)):INDIRECT(ADDRESS(BH209,2)))&gt;0,COUNTA(INDIRECT(ADDRESS(BG209,2)):INDIRECT(ADDRESS(BH209,2))),"")</f>
        <v/>
      </c>
      <c r="BJ209" s="41"/>
    </row>
    <row r="210" spans="2:65" ht="5.25" customHeight="1">
      <c r="X210" s="6"/>
      <c r="Y210" s="6"/>
      <c r="BJ210" s="41"/>
    </row>
    <row r="211" spans="2:65" ht="5.25" customHeight="1">
      <c r="X211" s="6"/>
      <c r="Y211" s="6"/>
    </row>
    <row r="212" spans="2:65" ht="17.25" customHeight="1">
      <c r="B212" s="2" t="s">
        <v>50</v>
      </c>
      <c r="S212" s="4"/>
      <c r="T212" s="4"/>
      <c r="U212" s="4"/>
      <c r="V212" s="4"/>
      <c r="W212" s="4"/>
      <c r="AL212" s="46"/>
    </row>
    <row r="213" spans="2:65" ht="12.75" customHeight="1">
      <c r="M213" s="47"/>
      <c r="N213" s="47"/>
      <c r="O213" s="47"/>
      <c r="P213" s="47"/>
      <c r="Q213" s="47"/>
      <c r="R213" s="47"/>
      <c r="S213" s="47"/>
      <c r="T213" s="48"/>
      <c r="U213" s="48"/>
      <c r="V213" s="48"/>
      <c r="W213" s="48"/>
      <c r="X213" s="48"/>
      <c r="Y213" s="48"/>
      <c r="Z213" s="48"/>
      <c r="AA213" s="47"/>
      <c r="AB213" s="47"/>
      <c r="AC213" s="47"/>
      <c r="AL213" s="46"/>
      <c r="AM213" s="266" t="s">
        <v>263</v>
      </c>
      <c r="AN213" s="267"/>
      <c r="AO213" s="267"/>
      <c r="AP213" s="268"/>
      <c r="AZ213" s="1"/>
    </row>
    <row r="214" spans="2:65" ht="12.75" customHeight="1">
      <c r="M214" s="47"/>
      <c r="N214" s="47"/>
      <c r="O214" s="47"/>
      <c r="P214" s="47"/>
      <c r="Q214" s="47"/>
      <c r="R214" s="47"/>
      <c r="S214" s="47"/>
      <c r="T214" s="48"/>
      <c r="U214" s="48"/>
      <c r="V214" s="48"/>
      <c r="W214" s="48"/>
      <c r="X214" s="48"/>
      <c r="Y214" s="48"/>
      <c r="Z214" s="48"/>
      <c r="AA214" s="47"/>
      <c r="AB214" s="47"/>
      <c r="AC214" s="47"/>
      <c r="AL214" s="46"/>
      <c r="AM214" s="269"/>
      <c r="AN214" s="270"/>
      <c r="AO214" s="270"/>
      <c r="AP214" s="271"/>
    </row>
    <row r="215" spans="2:65" ht="12.75" customHeight="1">
      <c r="M215" s="47"/>
      <c r="N215" s="47"/>
      <c r="O215" s="47"/>
      <c r="P215" s="47"/>
      <c r="Q215" s="47"/>
      <c r="R215" s="47"/>
      <c r="S215" s="47"/>
      <c r="T215" s="47"/>
      <c r="U215" s="47"/>
      <c r="V215" s="47"/>
      <c r="W215" s="47"/>
      <c r="X215" s="47"/>
      <c r="Y215" s="47"/>
      <c r="Z215" s="47"/>
      <c r="AA215" s="47"/>
      <c r="AB215" s="47"/>
      <c r="AC215" s="47"/>
      <c r="AL215" s="46"/>
      <c r="AM215" s="219"/>
      <c r="AN215" s="219"/>
    </row>
    <row r="216" spans="2:65" ht="6" customHeight="1">
      <c r="M216" s="47"/>
      <c r="N216" s="47"/>
      <c r="O216" s="47"/>
      <c r="P216" s="47"/>
      <c r="Q216" s="47"/>
      <c r="R216" s="47"/>
      <c r="S216" s="47"/>
      <c r="T216" s="47"/>
      <c r="U216" s="47"/>
      <c r="V216" s="47"/>
      <c r="W216" s="47"/>
      <c r="X216" s="47"/>
      <c r="Y216" s="47"/>
      <c r="Z216" s="47"/>
      <c r="AA216" s="47"/>
      <c r="AB216" s="47"/>
      <c r="AC216" s="47"/>
      <c r="AL216" s="46"/>
      <c r="AM216" s="46"/>
    </row>
    <row r="217" spans="2:65" ht="12.75" customHeight="1">
      <c r="B217" s="272" t="s">
        <v>2</v>
      </c>
      <c r="C217" s="273"/>
      <c r="D217" s="273"/>
      <c r="E217" s="273"/>
      <c r="F217" s="273"/>
      <c r="G217" s="273"/>
      <c r="H217" s="273"/>
      <c r="I217" s="273"/>
      <c r="J217" s="275" t="s">
        <v>10</v>
      </c>
      <c r="K217" s="275"/>
      <c r="L217" s="3" t="s">
        <v>3</v>
      </c>
      <c r="M217" s="275" t="s">
        <v>11</v>
      </c>
      <c r="N217" s="275"/>
      <c r="O217" s="276" t="s">
        <v>12</v>
      </c>
      <c r="P217" s="275"/>
      <c r="Q217" s="275"/>
      <c r="R217" s="275"/>
      <c r="S217" s="275"/>
      <c r="T217" s="275"/>
      <c r="U217" s="275" t="s">
        <v>13</v>
      </c>
      <c r="V217" s="275"/>
      <c r="W217" s="275"/>
      <c r="AD217" s="5"/>
      <c r="AE217" s="5"/>
      <c r="AF217" s="5"/>
      <c r="AG217" s="5"/>
      <c r="AH217" s="5"/>
      <c r="AI217" s="5"/>
      <c r="AJ217" s="5"/>
      <c r="AL217" s="277">
        <f ca="1">$AL$9</f>
        <v>30</v>
      </c>
      <c r="AM217" s="278"/>
      <c r="AN217" s="283" t="s">
        <v>4</v>
      </c>
      <c r="AO217" s="283"/>
      <c r="AP217" s="278">
        <v>6</v>
      </c>
      <c r="AQ217" s="278"/>
      <c r="AR217" s="283" t="s">
        <v>5</v>
      </c>
      <c r="AS217" s="286"/>
    </row>
    <row r="218" spans="2:65" ht="13.5" customHeight="1">
      <c r="B218" s="273"/>
      <c r="C218" s="273"/>
      <c r="D218" s="273"/>
      <c r="E218" s="273"/>
      <c r="F218" s="273"/>
      <c r="G218" s="273"/>
      <c r="H218" s="273"/>
      <c r="I218" s="273"/>
      <c r="J218" s="289">
        <f>$J$10</f>
        <v>0</v>
      </c>
      <c r="K218" s="291">
        <f>$K$10</f>
        <v>0</v>
      </c>
      <c r="L218" s="294">
        <f>$L$10</f>
        <v>0</v>
      </c>
      <c r="M218" s="297">
        <f>$M$10</f>
        <v>0</v>
      </c>
      <c r="N218" s="291">
        <f>$N$10</f>
        <v>0</v>
      </c>
      <c r="O218" s="297">
        <f>$O$10</f>
        <v>0</v>
      </c>
      <c r="P218" s="300">
        <f>$P$10</f>
        <v>0</v>
      </c>
      <c r="Q218" s="300">
        <f>$Q$10</f>
        <v>0</v>
      </c>
      <c r="R218" s="300">
        <f>$R$10</f>
        <v>0</v>
      </c>
      <c r="S218" s="300">
        <f>$S$10</f>
        <v>0</v>
      </c>
      <c r="T218" s="291">
        <f>$T$10</f>
        <v>0</v>
      </c>
      <c r="U218" s="297">
        <f>$U$10</f>
        <v>0</v>
      </c>
      <c r="V218" s="300">
        <f>$V$10</f>
        <v>0</v>
      </c>
      <c r="W218" s="291">
        <f>$W$10</f>
        <v>0</v>
      </c>
      <c r="AD218" s="5"/>
      <c r="AE218" s="5"/>
      <c r="AF218" s="5"/>
      <c r="AG218" s="5"/>
      <c r="AH218" s="5"/>
      <c r="AI218" s="5"/>
      <c r="AJ218" s="5"/>
      <c r="AL218" s="279"/>
      <c r="AM218" s="280"/>
      <c r="AN218" s="284"/>
      <c r="AO218" s="284"/>
      <c r="AP218" s="280"/>
      <c r="AQ218" s="280"/>
      <c r="AR218" s="284"/>
      <c r="AS218" s="287"/>
    </row>
    <row r="219" spans="2:65" ht="9" customHeight="1">
      <c r="B219" s="273"/>
      <c r="C219" s="273"/>
      <c r="D219" s="273"/>
      <c r="E219" s="273"/>
      <c r="F219" s="273"/>
      <c r="G219" s="273"/>
      <c r="H219" s="273"/>
      <c r="I219" s="273"/>
      <c r="J219" s="290"/>
      <c r="K219" s="292"/>
      <c r="L219" s="295"/>
      <c r="M219" s="298"/>
      <c r="N219" s="292"/>
      <c r="O219" s="298"/>
      <c r="P219" s="301"/>
      <c r="Q219" s="301"/>
      <c r="R219" s="301"/>
      <c r="S219" s="301"/>
      <c r="T219" s="292"/>
      <c r="U219" s="298"/>
      <c r="V219" s="301"/>
      <c r="W219" s="292"/>
      <c r="AD219" s="5"/>
      <c r="AE219" s="5"/>
      <c r="AF219" s="5"/>
      <c r="AG219" s="5"/>
      <c r="AH219" s="5"/>
      <c r="AI219" s="5"/>
      <c r="AJ219" s="5"/>
      <c r="AL219" s="281"/>
      <c r="AM219" s="282"/>
      <c r="AN219" s="285"/>
      <c r="AO219" s="285"/>
      <c r="AP219" s="282"/>
      <c r="AQ219" s="282"/>
      <c r="AR219" s="285"/>
      <c r="AS219" s="288"/>
    </row>
    <row r="220" spans="2:65" ht="6" customHeight="1">
      <c r="B220" s="274"/>
      <c r="C220" s="274"/>
      <c r="D220" s="274"/>
      <c r="E220" s="274"/>
      <c r="F220" s="274"/>
      <c r="G220" s="274"/>
      <c r="H220" s="274"/>
      <c r="I220" s="274"/>
      <c r="J220" s="290"/>
      <c r="K220" s="293"/>
      <c r="L220" s="296"/>
      <c r="M220" s="299"/>
      <c r="N220" s="293"/>
      <c r="O220" s="299"/>
      <c r="P220" s="302"/>
      <c r="Q220" s="302"/>
      <c r="R220" s="302"/>
      <c r="S220" s="302"/>
      <c r="T220" s="293"/>
      <c r="U220" s="299"/>
      <c r="V220" s="302"/>
      <c r="W220" s="293"/>
    </row>
    <row r="221" spans="2:65" ht="15" customHeight="1">
      <c r="B221" s="361" t="s">
        <v>51</v>
      </c>
      <c r="C221" s="362"/>
      <c r="D221" s="362"/>
      <c r="E221" s="362"/>
      <c r="F221" s="362"/>
      <c r="G221" s="362"/>
      <c r="H221" s="362"/>
      <c r="I221" s="363"/>
      <c r="J221" s="361" t="s">
        <v>6</v>
      </c>
      <c r="K221" s="362"/>
      <c r="L221" s="362"/>
      <c r="M221" s="362"/>
      <c r="N221" s="370"/>
      <c r="O221" s="373" t="s">
        <v>52</v>
      </c>
      <c r="P221" s="362"/>
      <c r="Q221" s="362"/>
      <c r="R221" s="362"/>
      <c r="S221" s="362"/>
      <c r="T221" s="362"/>
      <c r="U221" s="363"/>
      <c r="V221" s="12" t="s">
        <v>32</v>
      </c>
      <c r="W221" s="25"/>
      <c r="X221" s="25"/>
      <c r="Y221" s="376" t="s">
        <v>44</v>
      </c>
      <c r="Z221" s="376"/>
      <c r="AA221" s="376"/>
      <c r="AB221" s="376"/>
      <c r="AC221" s="376"/>
      <c r="AD221" s="376"/>
      <c r="AE221" s="376"/>
      <c r="AF221" s="376"/>
      <c r="AG221" s="376"/>
      <c r="AH221" s="376"/>
      <c r="AI221" s="25"/>
      <c r="AJ221" s="25"/>
      <c r="AK221" s="26"/>
      <c r="AL221" s="377" t="s">
        <v>213</v>
      </c>
      <c r="AM221" s="377"/>
      <c r="AN221" s="378" t="s">
        <v>33</v>
      </c>
      <c r="AO221" s="378"/>
      <c r="AP221" s="378"/>
      <c r="AQ221" s="378"/>
      <c r="AR221" s="378"/>
      <c r="AS221" s="379"/>
    </row>
    <row r="222" spans="2:65" ht="13.5" customHeight="1">
      <c r="B222" s="364"/>
      <c r="C222" s="365"/>
      <c r="D222" s="365"/>
      <c r="E222" s="365"/>
      <c r="F222" s="365"/>
      <c r="G222" s="365"/>
      <c r="H222" s="365"/>
      <c r="I222" s="366"/>
      <c r="J222" s="364"/>
      <c r="K222" s="365"/>
      <c r="L222" s="365"/>
      <c r="M222" s="365"/>
      <c r="N222" s="371"/>
      <c r="O222" s="374"/>
      <c r="P222" s="365"/>
      <c r="Q222" s="365"/>
      <c r="R222" s="365"/>
      <c r="S222" s="365"/>
      <c r="T222" s="365"/>
      <c r="U222" s="366"/>
      <c r="V222" s="380" t="s">
        <v>7</v>
      </c>
      <c r="W222" s="381"/>
      <c r="X222" s="381"/>
      <c r="Y222" s="382"/>
      <c r="Z222" s="386" t="s">
        <v>16</v>
      </c>
      <c r="AA222" s="387"/>
      <c r="AB222" s="387"/>
      <c r="AC222" s="388"/>
      <c r="AD222" s="392" t="s">
        <v>17</v>
      </c>
      <c r="AE222" s="393"/>
      <c r="AF222" s="393"/>
      <c r="AG222" s="394"/>
      <c r="AH222" s="398" t="s">
        <v>83</v>
      </c>
      <c r="AI222" s="399"/>
      <c r="AJ222" s="399"/>
      <c r="AK222" s="400"/>
      <c r="AL222" s="404" t="s">
        <v>214</v>
      </c>
      <c r="AM222" s="404"/>
      <c r="AN222" s="406" t="s">
        <v>19</v>
      </c>
      <c r="AO222" s="407"/>
      <c r="AP222" s="407"/>
      <c r="AQ222" s="407"/>
      <c r="AR222" s="408"/>
      <c r="AS222" s="409"/>
      <c r="AY222" s="195" t="s">
        <v>240</v>
      </c>
      <c r="AZ222" s="195" t="s">
        <v>240</v>
      </c>
      <c r="BA222" s="195" t="s">
        <v>238</v>
      </c>
      <c r="BB222" s="357" t="s">
        <v>239</v>
      </c>
      <c r="BC222" s="358"/>
    </row>
    <row r="223" spans="2:65" ht="13.5" customHeight="1">
      <c r="B223" s="367"/>
      <c r="C223" s="368"/>
      <c r="D223" s="368"/>
      <c r="E223" s="368"/>
      <c r="F223" s="368"/>
      <c r="G223" s="368"/>
      <c r="H223" s="368"/>
      <c r="I223" s="369"/>
      <c r="J223" s="367"/>
      <c r="K223" s="368"/>
      <c r="L223" s="368"/>
      <c r="M223" s="368"/>
      <c r="N223" s="372"/>
      <c r="O223" s="375"/>
      <c r="P223" s="368"/>
      <c r="Q223" s="368"/>
      <c r="R223" s="368"/>
      <c r="S223" s="368"/>
      <c r="T223" s="368"/>
      <c r="U223" s="369"/>
      <c r="V223" s="383"/>
      <c r="W223" s="384"/>
      <c r="X223" s="384"/>
      <c r="Y223" s="385"/>
      <c r="Z223" s="389"/>
      <c r="AA223" s="390"/>
      <c r="AB223" s="390"/>
      <c r="AC223" s="391"/>
      <c r="AD223" s="395"/>
      <c r="AE223" s="396"/>
      <c r="AF223" s="396"/>
      <c r="AG223" s="397"/>
      <c r="AH223" s="401"/>
      <c r="AI223" s="402"/>
      <c r="AJ223" s="402"/>
      <c r="AK223" s="403"/>
      <c r="AL223" s="405"/>
      <c r="AM223" s="405"/>
      <c r="AN223" s="359"/>
      <c r="AO223" s="359"/>
      <c r="AP223" s="359"/>
      <c r="AQ223" s="359"/>
      <c r="AR223" s="359"/>
      <c r="AS223" s="360"/>
      <c r="AY223" s="196"/>
      <c r="AZ223" s="197" t="s">
        <v>234</v>
      </c>
      <c r="BA223" s="197" t="s">
        <v>237</v>
      </c>
      <c r="BB223" s="198" t="s">
        <v>235</v>
      </c>
      <c r="BC223" s="197" t="s">
        <v>234</v>
      </c>
      <c r="BL223" s="41" t="s">
        <v>248</v>
      </c>
      <c r="BM223" s="41" t="s">
        <v>148</v>
      </c>
    </row>
    <row r="224" spans="2:65" ht="18" customHeight="1">
      <c r="B224" s="333"/>
      <c r="C224" s="334"/>
      <c r="D224" s="334"/>
      <c r="E224" s="334"/>
      <c r="F224" s="334"/>
      <c r="G224" s="334"/>
      <c r="H224" s="334"/>
      <c r="I224" s="335"/>
      <c r="J224" s="333"/>
      <c r="K224" s="334"/>
      <c r="L224" s="334"/>
      <c r="M224" s="334"/>
      <c r="N224" s="339"/>
      <c r="O224" s="87"/>
      <c r="P224" s="15" t="s">
        <v>45</v>
      </c>
      <c r="Q224" s="42"/>
      <c r="R224" s="15" t="s">
        <v>46</v>
      </c>
      <c r="S224" s="86"/>
      <c r="T224" s="341" t="s">
        <v>20</v>
      </c>
      <c r="U224" s="342"/>
      <c r="V224" s="343"/>
      <c r="W224" s="344"/>
      <c r="X224" s="344"/>
      <c r="Y224" s="57" t="s">
        <v>8</v>
      </c>
      <c r="Z224" s="81"/>
      <c r="AA224" s="82"/>
      <c r="AB224" s="82"/>
      <c r="AC224" s="83" t="s">
        <v>8</v>
      </c>
      <c r="AD224" s="81"/>
      <c r="AE224" s="82"/>
      <c r="AF224" s="82"/>
      <c r="AG224" s="84" t="s">
        <v>8</v>
      </c>
      <c r="AH224" s="324">
        <f>IF(V224="賃金で算定",V225+Z225-AD225,0)</f>
        <v>0</v>
      </c>
      <c r="AI224" s="325"/>
      <c r="AJ224" s="325"/>
      <c r="AK224" s="326"/>
      <c r="AL224" s="49"/>
      <c r="AM224" s="50"/>
      <c r="AN224" s="345"/>
      <c r="AO224" s="346"/>
      <c r="AP224" s="346"/>
      <c r="AQ224" s="346"/>
      <c r="AR224" s="346"/>
      <c r="AS224" s="84" t="s">
        <v>8</v>
      </c>
      <c r="AV224" s="44" t="str">
        <f>IF(OR(O224="",Q224=""),"", IF(O224&lt;20,DATE(O224+118,Q224,IF(S224="",1,S224)),DATE(O224+88,Q224,IF(S224="",1,S224))))</f>
        <v/>
      </c>
      <c r="AW224" s="45" t="str">
        <f>IF(AV224&lt;=設定シート!C$15,"昔",IF(AV224&lt;=設定シート!E$15,"上",IF(AV224&lt;=設定シート!G$15,"中","下")))</f>
        <v>下</v>
      </c>
      <c r="AX224" s="4">
        <f>IF(AV224&lt;=設定シート!$E$36,5,IF(AV224&lt;=設定シート!$I$36,7,IF(AV224&lt;=設定シート!$M$36,9,11)))</f>
        <v>11</v>
      </c>
      <c r="AY224" s="201"/>
      <c r="AZ224" s="199"/>
      <c r="BA224" s="203">
        <f>AN224</f>
        <v>0</v>
      </c>
      <c r="BB224" s="199"/>
      <c r="BC224" s="199"/>
    </row>
    <row r="225" spans="2:65" ht="18" customHeight="1">
      <c r="B225" s="336"/>
      <c r="C225" s="337"/>
      <c r="D225" s="337"/>
      <c r="E225" s="337"/>
      <c r="F225" s="337"/>
      <c r="G225" s="337"/>
      <c r="H225" s="337"/>
      <c r="I225" s="338"/>
      <c r="J225" s="336"/>
      <c r="K225" s="337"/>
      <c r="L225" s="337"/>
      <c r="M225" s="337"/>
      <c r="N225" s="340"/>
      <c r="O225" s="88"/>
      <c r="P225" s="5" t="s">
        <v>45</v>
      </c>
      <c r="Q225" s="43"/>
      <c r="R225" s="5" t="s">
        <v>46</v>
      </c>
      <c r="S225" s="89"/>
      <c r="T225" s="347" t="s">
        <v>21</v>
      </c>
      <c r="U225" s="348"/>
      <c r="V225" s="349"/>
      <c r="W225" s="350"/>
      <c r="X225" s="350"/>
      <c r="Y225" s="351"/>
      <c r="Z225" s="352"/>
      <c r="AA225" s="353"/>
      <c r="AB225" s="353"/>
      <c r="AC225" s="353"/>
      <c r="AD225" s="352"/>
      <c r="AE225" s="353"/>
      <c r="AF225" s="353"/>
      <c r="AG225" s="354"/>
      <c r="AH225" s="328">
        <f>IF(V224="賃金で算定",0,V225+Z225-AD225)</f>
        <v>0</v>
      </c>
      <c r="AI225" s="328"/>
      <c r="AJ225" s="328"/>
      <c r="AK225" s="329"/>
      <c r="AL225" s="355">
        <f>IF(V224="賃金で算定","賃金で算定",IF(OR(V225=0,$F242="",AV224=""),0,IF(AW224="昔",VLOOKUP($F242,労務比率,AX224,FALSE),IF(AW224="上",VLOOKUP($F242,労務比率,AX224,FALSE),IF(AW224="中",VLOOKUP($F242,労務比率,AX224,FALSE),VLOOKUP($F242,労務比率,AX224,FALSE))))))</f>
        <v>0</v>
      </c>
      <c r="AM225" s="356"/>
      <c r="AN225" s="330">
        <f>IF(V224="賃金で算定",0,INT(AH225*AL225/100))</f>
        <v>0</v>
      </c>
      <c r="AO225" s="331"/>
      <c r="AP225" s="331"/>
      <c r="AQ225" s="331"/>
      <c r="AR225" s="331"/>
      <c r="AS225" s="29"/>
      <c r="AV225" s="44"/>
      <c r="AW225" s="45"/>
      <c r="AY225" s="202">
        <f>AH225</f>
        <v>0</v>
      </c>
      <c r="AZ225" s="200">
        <f>IF(AV224&lt;=設定シート!C$85,AH225,IF(AND(AV224&gt;=設定シート!E$85,AV224&lt;=設定シート!G$85),AH225*105/108,AH225))</f>
        <v>0</v>
      </c>
      <c r="BA225" s="197"/>
      <c r="BB225" s="200">
        <f>IF($AL225="賃金で算定",0,INT(AY225*$AL225/100))</f>
        <v>0</v>
      </c>
      <c r="BC225" s="200">
        <f>IF(AY225=AZ225,BB225,AZ225*$AL225/100)</f>
        <v>0</v>
      </c>
      <c r="BL225" s="41">
        <f>IF(AY225=AZ225,0,1)</f>
        <v>0</v>
      </c>
      <c r="BM225" s="41" t="str">
        <f>IF(BL225=1,AL225,"")</f>
        <v/>
      </c>
    </row>
    <row r="226" spans="2:65" ht="18" customHeight="1">
      <c r="B226" s="333"/>
      <c r="C226" s="334"/>
      <c r="D226" s="334"/>
      <c r="E226" s="334"/>
      <c r="F226" s="334"/>
      <c r="G226" s="334"/>
      <c r="H226" s="334"/>
      <c r="I226" s="335"/>
      <c r="J226" s="333"/>
      <c r="K226" s="334"/>
      <c r="L226" s="334"/>
      <c r="M226" s="334"/>
      <c r="N226" s="339"/>
      <c r="O226" s="87"/>
      <c r="P226" s="15" t="s">
        <v>45</v>
      </c>
      <c r="Q226" s="42"/>
      <c r="R226" s="15" t="s">
        <v>46</v>
      </c>
      <c r="S226" s="86"/>
      <c r="T226" s="341" t="s">
        <v>47</v>
      </c>
      <c r="U226" s="342"/>
      <c r="V226" s="343"/>
      <c r="W226" s="344"/>
      <c r="X226" s="344"/>
      <c r="Y226" s="58"/>
      <c r="Z226" s="31"/>
      <c r="AA226" s="32"/>
      <c r="AB226" s="32"/>
      <c r="AC226" s="33"/>
      <c r="AD226" s="31"/>
      <c r="AE226" s="32"/>
      <c r="AF226" s="32"/>
      <c r="AG226" s="38"/>
      <c r="AH226" s="324">
        <f>IF(V226="賃金で算定",V227+Z227-AD227,0)</f>
        <v>0</v>
      </c>
      <c r="AI226" s="325"/>
      <c r="AJ226" s="325"/>
      <c r="AK226" s="326"/>
      <c r="AL226" s="49"/>
      <c r="AM226" s="50"/>
      <c r="AN226" s="345"/>
      <c r="AO226" s="346"/>
      <c r="AP226" s="346"/>
      <c r="AQ226" s="346"/>
      <c r="AR226" s="346"/>
      <c r="AS226" s="30"/>
      <c r="AV226" s="44" t="str">
        <f>IF(OR(O226="",Q226=""),"", IF(O226&lt;20,DATE(O226+118,Q226,IF(S226="",1,S226)),DATE(O226+88,Q226,IF(S226="",1,S226))))</f>
        <v/>
      </c>
      <c r="AW226" s="45" t="str">
        <f>IF(AV226&lt;=設定シート!C$15,"昔",IF(AV226&lt;=設定シート!E$15,"上",IF(AV226&lt;=設定シート!G$15,"中","下")))</f>
        <v>下</v>
      </c>
      <c r="AX226" s="4">
        <f>IF(AV226&lt;=設定シート!$E$36,5,IF(AV226&lt;=設定シート!$I$36,7,IF(AV226&lt;=設定シート!$M$36,9,11)))</f>
        <v>11</v>
      </c>
      <c r="AY226" s="201"/>
      <c r="AZ226" s="199"/>
      <c r="BA226" s="203">
        <f t="shared" ref="BA226" si="118">AN226</f>
        <v>0</v>
      </c>
      <c r="BB226" s="199"/>
      <c r="BC226" s="199"/>
      <c r="BL226" s="41"/>
      <c r="BM226" s="41"/>
    </row>
    <row r="227" spans="2:65" ht="18" customHeight="1">
      <c r="B227" s="336"/>
      <c r="C227" s="337"/>
      <c r="D227" s="337"/>
      <c r="E227" s="337"/>
      <c r="F227" s="337"/>
      <c r="G227" s="337"/>
      <c r="H227" s="337"/>
      <c r="I227" s="338"/>
      <c r="J227" s="336"/>
      <c r="K227" s="337"/>
      <c r="L227" s="337"/>
      <c r="M227" s="337"/>
      <c r="N227" s="340"/>
      <c r="O227" s="88"/>
      <c r="P227" s="5" t="s">
        <v>45</v>
      </c>
      <c r="Q227" s="43"/>
      <c r="R227" s="5" t="s">
        <v>46</v>
      </c>
      <c r="S227" s="89"/>
      <c r="T227" s="347" t="s">
        <v>48</v>
      </c>
      <c r="U227" s="348"/>
      <c r="V227" s="349"/>
      <c r="W227" s="350"/>
      <c r="X227" s="350"/>
      <c r="Y227" s="351"/>
      <c r="Z227" s="352"/>
      <c r="AA227" s="353"/>
      <c r="AB227" s="353"/>
      <c r="AC227" s="353"/>
      <c r="AD227" s="352"/>
      <c r="AE227" s="353"/>
      <c r="AF227" s="353"/>
      <c r="AG227" s="354"/>
      <c r="AH227" s="328">
        <f>IF(V226="賃金で算定",0,V227+Z227-AD227)</f>
        <v>0</v>
      </c>
      <c r="AI227" s="328"/>
      <c r="AJ227" s="328"/>
      <c r="AK227" s="329"/>
      <c r="AL227" s="355">
        <f>IF(V226="賃金で算定","賃金で算定",IF(OR(V227=0,$F242="",AV226=""),0,IF(AW226="昔",VLOOKUP($F242,労務比率,AX226,FALSE),IF(AW226="上",VLOOKUP($F242,労務比率,AX226,FALSE),IF(AW226="中",VLOOKUP($F242,労務比率,AX226,FALSE),VLOOKUP($F242,労務比率,AX226,FALSE))))))</f>
        <v>0</v>
      </c>
      <c r="AM227" s="356"/>
      <c r="AN227" s="330">
        <f>IF(V226="賃金で算定",0,INT(AH227*AL227/100))</f>
        <v>0</v>
      </c>
      <c r="AO227" s="331"/>
      <c r="AP227" s="331"/>
      <c r="AQ227" s="331"/>
      <c r="AR227" s="331"/>
      <c r="AS227" s="29"/>
      <c r="AV227" s="44"/>
      <c r="AW227" s="45"/>
      <c r="AY227" s="202">
        <f t="shared" ref="AY227" si="119">AH227</f>
        <v>0</v>
      </c>
      <c r="AZ227" s="200">
        <f>IF(AV226&lt;=設定シート!C$85,AH227,IF(AND(AV226&gt;=設定シート!E$85,AV226&lt;=設定シート!G$85),AH227*105/108,AH227))</f>
        <v>0</v>
      </c>
      <c r="BA227" s="197"/>
      <c r="BB227" s="200">
        <f t="shared" ref="BB227" si="120">IF($AL227="賃金で算定",0,INT(AY227*$AL227/100))</f>
        <v>0</v>
      </c>
      <c r="BC227" s="200">
        <f>IF(AY227=AZ227,BB227,AZ227*$AL227/100)</f>
        <v>0</v>
      </c>
      <c r="BL227" s="41">
        <f>IF(AY227=AZ227,0,1)</f>
        <v>0</v>
      </c>
      <c r="BM227" s="41" t="str">
        <f>IF(BL227=1,AL227,"")</f>
        <v/>
      </c>
    </row>
    <row r="228" spans="2:65" ht="18" customHeight="1">
      <c r="B228" s="333"/>
      <c r="C228" s="334"/>
      <c r="D228" s="334"/>
      <c r="E228" s="334"/>
      <c r="F228" s="334"/>
      <c r="G228" s="334"/>
      <c r="H228" s="334"/>
      <c r="I228" s="335"/>
      <c r="J228" s="333"/>
      <c r="K228" s="334"/>
      <c r="L228" s="334"/>
      <c r="M228" s="334"/>
      <c r="N228" s="339"/>
      <c r="O228" s="87"/>
      <c r="P228" s="15" t="s">
        <v>45</v>
      </c>
      <c r="Q228" s="42"/>
      <c r="R228" s="15" t="s">
        <v>46</v>
      </c>
      <c r="S228" s="86"/>
      <c r="T228" s="341" t="s">
        <v>47</v>
      </c>
      <c r="U228" s="342"/>
      <c r="V228" s="343"/>
      <c r="W228" s="344"/>
      <c r="X228" s="344"/>
      <c r="Y228" s="58"/>
      <c r="Z228" s="31"/>
      <c r="AA228" s="32"/>
      <c r="AB228" s="32"/>
      <c r="AC228" s="33"/>
      <c r="AD228" s="31"/>
      <c r="AE228" s="32"/>
      <c r="AF228" s="32"/>
      <c r="AG228" s="38"/>
      <c r="AH228" s="324">
        <f>IF(V228="賃金で算定",V229+Z229-AD229,0)</f>
        <v>0</v>
      </c>
      <c r="AI228" s="325"/>
      <c r="AJ228" s="325"/>
      <c r="AK228" s="326"/>
      <c r="AL228" s="49"/>
      <c r="AM228" s="50"/>
      <c r="AN228" s="345"/>
      <c r="AO228" s="346"/>
      <c r="AP228" s="346"/>
      <c r="AQ228" s="346"/>
      <c r="AR228" s="346"/>
      <c r="AS228" s="30"/>
      <c r="AV228" s="44" t="str">
        <f>IF(OR(O228="",Q228=""),"", IF(O228&lt;20,DATE(O228+118,Q228,IF(S228="",1,S228)),DATE(O228+88,Q228,IF(S228="",1,S228))))</f>
        <v/>
      </c>
      <c r="AW228" s="45" t="str">
        <f>IF(AV228&lt;=設定シート!C$15,"昔",IF(AV228&lt;=設定シート!E$15,"上",IF(AV228&lt;=設定シート!G$15,"中","下")))</f>
        <v>下</v>
      </c>
      <c r="AX228" s="4">
        <f>IF(AV228&lt;=設定シート!$E$36,5,IF(AV228&lt;=設定シート!$I$36,7,IF(AV228&lt;=設定シート!$M$36,9,11)))</f>
        <v>11</v>
      </c>
      <c r="AY228" s="201"/>
      <c r="AZ228" s="199"/>
      <c r="BA228" s="203">
        <f t="shared" ref="BA228" si="121">AN228</f>
        <v>0</v>
      </c>
      <c r="BB228" s="199"/>
      <c r="BC228" s="199"/>
    </row>
    <row r="229" spans="2:65" ht="18" customHeight="1">
      <c r="B229" s="336"/>
      <c r="C229" s="337"/>
      <c r="D229" s="337"/>
      <c r="E229" s="337"/>
      <c r="F229" s="337"/>
      <c r="G229" s="337"/>
      <c r="H229" s="337"/>
      <c r="I229" s="338"/>
      <c r="J229" s="336"/>
      <c r="K229" s="337"/>
      <c r="L229" s="337"/>
      <c r="M229" s="337"/>
      <c r="N229" s="340"/>
      <c r="O229" s="88"/>
      <c r="P229" s="5" t="s">
        <v>45</v>
      </c>
      <c r="Q229" s="43"/>
      <c r="R229" s="5" t="s">
        <v>46</v>
      </c>
      <c r="S229" s="89"/>
      <c r="T229" s="347" t="s">
        <v>48</v>
      </c>
      <c r="U229" s="348"/>
      <c r="V229" s="349"/>
      <c r="W229" s="350"/>
      <c r="X229" s="350"/>
      <c r="Y229" s="351"/>
      <c r="Z229" s="349"/>
      <c r="AA229" s="350"/>
      <c r="AB229" s="350"/>
      <c r="AC229" s="350"/>
      <c r="AD229" s="349"/>
      <c r="AE229" s="350"/>
      <c r="AF229" s="350"/>
      <c r="AG229" s="351"/>
      <c r="AH229" s="328">
        <f>IF(V228="賃金で算定",0,V229+Z229-AD229)</f>
        <v>0</v>
      </c>
      <c r="AI229" s="328"/>
      <c r="AJ229" s="328"/>
      <c r="AK229" s="329"/>
      <c r="AL229" s="355">
        <f>IF(V228="賃金で算定","賃金で算定",IF(OR(V229=0,$F242="",AV228=""),0,IF(AW228="昔",VLOOKUP($F242,労務比率,AX228,FALSE),IF(AW228="上",VLOOKUP($F242,労務比率,AX228,FALSE),IF(AW228="中",VLOOKUP($F242,労務比率,AX228,FALSE),VLOOKUP($F242,労務比率,AX228,FALSE))))))</f>
        <v>0</v>
      </c>
      <c r="AM229" s="356"/>
      <c r="AN229" s="330">
        <f>IF(V228="賃金で算定",0,INT(AH229*AL229/100))</f>
        <v>0</v>
      </c>
      <c r="AO229" s="331"/>
      <c r="AP229" s="331"/>
      <c r="AQ229" s="331"/>
      <c r="AR229" s="331"/>
      <c r="AS229" s="29"/>
      <c r="AV229" s="44"/>
      <c r="AW229" s="45"/>
      <c r="AY229" s="202">
        <f t="shared" ref="AY229" si="122">AH229</f>
        <v>0</v>
      </c>
      <c r="AZ229" s="200">
        <f>IF(AV228&lt;=設定シート!C$85,AH229,IF(AND(AV228&gt;=設定シート!E$85,AV228&lt;=設定シート!G$85),AH229*105/108,AH229))</f>
        <v>0</v>
      </c>
      <c r="BA229" s="197"/>
      <c r="BB229" s="200">
        <f t="shared" ref="BB229" si="123">IF($AL229="賃金で算定",0,INT(AY229*$AL229/100))</f>
        <v>0</v>
      </c>
      <c r="BC229" s="200">
        <f>IF(AY229=AZ229,BB229,AZ229*$AL229/100)</f>
        <v>0</v>
      </c>
      <c r="BL229" s="41">
        <f>IF(AY229=AZ229,0,1)</f>
        <v>0</v>
      </c>
      <c r="BM229" s="41" t="str">
        <f>IF(BL229=1,AL229,"")</f>
        <v/>
      </c>
    </row>
    <row r="230" spans="2:65" ht="18" customHeight="1">
      <c r="B230" s="333"/>
      <c r="C230" s="334"/>
      <c r="D230" s="334"/>
      <c r="E230" s="334"/>
      <c r="F230" s="334"/>
      <c r="G230" s="334"/>
      <c r="H230" s="334"/>
      <c r="I230" s="335"/>
      <c r="J230" s="333"/>
      <c r="K230" s="334"/>
      <c r="L230" s="334"/>
      <c r="M230" s="334"/>
      <c r="N230" s="339"/>
      <c r="O230" s="87"/>
      <c r="P230" s="15" t="s">
        <v>45</v>
      </c>
      <c r="Q230" s="42"/>
      <c r="R230" s="15" t="s">
        <v>46</v>
      </c>
      <c r="S230" s="86"/>
      <c r="T230" s="341" t="s">
        <v>20</v>
      </c>
      <c r="U230" s="342"/>
      <c r="V230" s="343"/>
      <c r="W230" s="344"/>
      <c r="X230" s="344"/>
      <c r="Y230" s="59"/>
      <c r="Z230" s="27"/>
      <c r="AA230" s="28"/>
      <c r="AB230" s="28"/>
      <c r="AC230" s="39"/>
      <c r="AD230" s="27"/>
      <c r="AE230" s="28"/>
      <c r="AF230" s="28"/>
      <c r="AG230" s="40"/>
      <c r="AH230" s="324">
        <f>IF(V230="賃金で算定",V231+Z231-AD231,0)</f>
        <v>0</v>
      </c>
      <c r="AI230" s="325"/>
      <c r="AJ230" s="325"/>
      <c r="AK230" s="326"/>
      <c r="AL230" s="49"/>
      <c r="AM230" s="50"/>
      <c r="AN230" s="345"/>
      <c r="AO230" s="346"/>
      <c r="AP230" s="346"/>
      <c r="AQ230" s="346"/>
      <c r="AR230" s="346"/>
      <c r="AS230" s="30"/>
      <c r="AV230" s="44" t="str">
        <f>IF(OR(O230="",Q230=""),"", IF(O230&lt;20,DATE(O230+118,Q230,IF(S230="",1,S230)),DATE(O230+88,Q230,IF(S230="",1,S230))))</f>
        <v/>
      </c>
      <c r="AW230" s="45" t="str">
        <f>IF(AV230&lt;=設定シート!C$15,"昔",IF(AV230&lt;=設定シート!E$15,"上",IF(AV230&lt;=設定シート!G$15,"中","下")))</f>
        <v>下</v>
      </c>
      <c r="AX230" s="4">
        <f>IF(AV230&lt;=設定シート!$E$36,5,IF(AV230&lt;=設定シート!$I$36,7,IF(AV230&lt;=設定シート!$M$36,9,11)))</f>
        <v>11</v>
      </c>
      <c r="AY230" s="201"/>
      <c r="AZ230" s="199"/>
      <c r="BA230" s="203">
        <f t="shared" ref="BA230" si="124">AN230</f>
        <v>0</v>
      </c>
      <c r="BB230" s="199"/>
      <c r="BC230" s="199"/>
    </row>
    <row r="231" spans="2:65" ht="18" customHeight="1">
      <c r="B231" s="336"/>
      <c r="C231" s="337"/>
      <c r="D231" s="337"/>
      <c r="E231" s="337"/>
      <c r="F231" s="337"/>
      <c r="G231" s="337"/>
      <c r="H231" s="337"/>
      <c r="I231" s="338"/>
      <c r="J231" s="336"/>
      <c r="K231" s="337"/>
      <c r="L231" s="337"/>
      <c r="M231" s="337"/>
      <c r="N231" s="340"/>
      <c r="O231" s="88"/>
      <c r="P231" s="5" t="s">
        <v>45</v>
      </c>
      <c r="Q231" s="43"/>
      <c r="R231" s="5" t="s">
        <v>46</v>
      </c>
      <c r="S231" s="89"/>
      <c r="T231" s="347" t="s">
        <v>21</v>
      </c>
      <c r="U231" s="348"/>
      <c r="V231" s="349"/>
      <c r="W231" s="350"/>
      <c r="X231" s="350"/>
      <c r="Y231" s="351"/>
      <c r="Z231" s="352"/>
      <c r="AA231" s="353"/>
      <c r="AB231" s="353"/>
      <c r="AC231" s="353"/>
      <c r="AD231" s="352"/>
      <c r="AE231" s="353"/>
      <c r="AF231" s="353"/>
      <c r="AG231" s="354"/>
      <c r="AH231" s="328">
        <f>IF(V230="賃金で算定",0,V231+Z231-AD231)</f>
        <v>0</v>
      </c>
      <c r="AI231" s="328"/>
      <c r="AJ231" s="328"/>
      <c r="AK231" s="329"/>
      <c r="AL231" s="355">
        <f>IF(V230="賃金で算定","賃金で算定",IF(OR(V231=0,$F242="",AV230=""),0,IF(AW230="昔",VLOOKUP($F242,労務比率,AX230,FALSE),IF(AW230="上",VLOOKUP($F242,労務比率,AX230,FALSE),IF(AW230="中",VLOOKUP($F242,労務比率,AX230,FALSE),VLOOKUP($F242,労務比率,AX230,FALSE))))))</f>
        <v>0</v>
      </c>
      <c r="AM231" s="356"/>
      <c r="AN231" s="330">
        <f>IF(V230="賃金で算定",0,INT(AH231*AL231/100))</f>
        <v>0</v>
      </c>
      <c r="AO231" s="331"/>
      <c r="AP231" s="331"/>
      <c r="AQ231" s="331"/>
      <c r="AR231" s="331"/>
      <c r="AS231" s="29"/>
      <c r="AV231" s="44"/>
      <c r="AW231" s="45"/>
      <c r="AY231" s="202">
        <f t="shared" ref="AY231" si="125">AH231</f>
        <v>0</v>
      </c>
      <c r="AZ231" s="200">
        <f>IF(AV230&lt;=設定シート!C$85,AH231,IF(AND(AV230&gt;=設定シート!E$85,AV230&lt;=設定シート!G$85),AH231*105/108,AH231))</f>
        <v>0</v>
      </c>
      <c r="BA231" s="197"/>
      <c r="BB231" s="200">
        <f t="shared" ref="BB231" si="126">IF($AL231="賃金で算定",0,INT(AY231*$AL231/100))</f>
        <v>0</v>
      </c>
      <c r="BC231" s="200">
        <f>IF(AY231=AZ231,BB231,AZ231*$AL231/100)</f>
        <v>0</v>
      </c>
      <c r="BL231" s="41">
        <f>IF(AY231=AZ231,0,1)</f>
        <v>0</v>
      </c>
      <c r="BM231" s="41" t="str">
        <f>IF(BL231=1,AL231,"")</f>
        <v/>
      </c>
    </row>
    <row r="232" spans="2:65" ht="18" customHeight="1">
      <c r="B232" s="333"/>
      <c r="C232" s="334"/>
      <c r="D232" s="334"/>
      <c r="E232" s="334"/>
      <c r="F232" s="334"/>
      <c r="G232" s="334"/>
      <c r="H232" s="334"/>
      <c r="I232" s="335"/>
      <c r="J232" s="333"/>
      <c r="K232" s="334"/>
      <c r="L232" s="334"/>
      <c r="M232" s="334"/>
      <c r="N232" s="339"/>
      <c r="O232" s="87"/>
      <c r="P232" s="15" t="s">
        <v>45</v>
      </c>
      <c r="Q232" s="42"/>
      <c r="R232" s="15" t="s">
        <v>46</v>
      </c>
      <c r="S232" s="86"/>
      <c r="T232" s="341" t="s">
        <v>47</v>
      </c>
      <c r="U232" s="342"/>
      <c r="V232" s="343"/>
      <c r="W232" s="344"/>
      <c r="X232" s="344"/>
      <c r="Y232" s="58"/>
      <c r="Z232" s="31"/>
      <c r="AA232" s="32"/>
      <c r="AB232" s="32"/>
      <c r="AC232" s="33"/>
      <c r="AD232" s="31"/>
      <c r="AE232" s="32"/>
      <c r="AF232" s="32"/>
      <c r="AG232" s="38"/>
      <c r="AH232" s="324">
        <f>IF(V232="賃金で算定",V233+Z233-AD233,0)</f>
        <v>0</v>
      </c>
      <c r="AI232" s="325"/>
      <c r="AJ232" s="325"/>
      <c r="AK232" s="326"/>
      <c r="AL232" s="49"/>
      <c r="AM232" s="50"/>
      <c r="AN232" s="345"/>
      <c r="AO232" s="346"/>
      <c r="AP232" s="346"/>
      <c r="AQ232" s="346"/>
      <c r="AR232" s="346"/>
      <c r="AS232" s="30"/>
      <c r="AV232" s="44" t="str">
        <f>IF(OR(O232="",Q232=""),"", IF(O232&lt;20,DATE(O232+118,Q232,IF(S232="",1,S232)),DATE(O232+88,Q232,IF(S232="",1,S232))))</f>
        <v/>
      </c>
      <c r="AW232" s="45" t="str">
        <f>IF(AV232&lt;=設定シート!C$15,"昔",IF(AV232&lt;=設定シート!E$15,"上",IF(AV232&lt;=設定シート!G$15,"中","下")))</f>
        <v>下</v>
      </c>
      <c r="AX232" s="4">
        <f>IF(AV232&lt;=設定シート!$E$36,5,IF(AV232&lt;=設定シート!$I$36,7,IF(AV232&lt;=設定シート!$M$36,9,11)))</f>
        <v>11</v>
      </c>
      <c r="AY232" s="201"/>
      <c r="AZ232" s="199"/>
      <c r="BA232" s="203">
        <f t="shared" ref="BA232" si="127">AN232</f>
        <v>0</v>
      </c>
      <c r="BB232" s="199"/>
      <c r="BC232" s="199"/>
    </row>
    <row r="233" spans="2:65" ht="18" customHeight="1">
      <c r="B233" s="336"/>
      <c r="C233" s="337"/>
      <c r="D233" s="337"/>
      <c r="E233" s="337"/>
      <c r="F233" s="337"/>
      <c r="G233" s="337"/>
      <c r="H233" s="337"/>
      <c r="I233" s="338"/>
      <c r="J233" s="336"/>
      <c r="K233" s="337"/>
      <c r="L233" s="337"/>
      <c r="M233" s="337"/>
      <c r="N233" s="340"/>
      <c r="O233" s="88"/>
      <c r="P233" s="5" t="s">
        <v>45</v>
      </c>
      <c r="Q233" s="43"/>
      <c r="R233" s="5" t="s">
        <v>46</v>
      </c>
      <c r="S233" s="89"/>
      <c r="T233" s="347" t="s">
        <v>48</v>
      </c>
      <c r="U233" s="348"/>
      <c r="V233" s="349"/>
      <c r="W233" s="350"/>
      <c r="X233" s="350"/>
      <c r="Y233" s="351"/>
      <c r="Z233" s="349"/>
      <c r="AA233" s="350"/>
      <c r="AB233" s="350"/>
      <c r="AC233" s="350"/>
      <c r="AD233" s="352"/>
      <c r="AE233" s="353"/>
      <c r="AF233" s="353"/>
      <c r="AG233" s="354"/>
      <c r="AH233" s="328">
        <f>IF(V232="賃金で算定",0,V233+Z233-AD233)</f>
        <v>0</v>
      </c>
      <c r="AI233" s="328"/>
      <c r="AJ233" s="328"/>
      <c r="AK233" s="329"/>
      <c r="AL233" s="355">
        <f>IF(V232="賃金で算定","賃金で算定",IF(OR(V233=0,$F242="",AV232=""),0,IF(AW232="昔",VLOOKUP($F242,労務比率,AX232,FALSE),IF(AW232="上",VLOOKUP($F242,労務比率,AX232,FALSE),IF(AW232="中",VLOOKUP($F242,労務比率,AX232,FALSE),VLOOKUP($F242,労務比率,AX232,FALSE))))))</f>
        <v>0</v>
      </c>
      <c r="AM233" s="356"/>
      <c r="AN233" s="330">
        <f>IF(V232="賃金で算定",0,INT(AH233*AL233/100))</f>
        <v>0</v>
      </c>
      <c r="AO233" s="331"/>
      <c r="AP233" s="331"/>
      <c r="AQ233" s="331"/>
      <c r="AR233" s="331"/>
      <c r="AS233" s="29"/>
      <c r="AV233" s="44"/>
      <c r="AW233" s="45"/>
      <c r="AY233" s="202">
        <f t="shared" ref="AY233" si="128">AH233</f>
        <v>0</v>
      </c>
      <c r="AZ233" s="200">
        <f>IF(AV232&lt;=設定シート!C$85,AH233,IF(AND(AV232&gt;=設定シート!E$85,AV232&lt;=設定シート!G$85),AH233*105/108,AH233))</f>
        <v>0</v>
      </c>
      <c r="BA233" s="197"/>
      <c r="BB233" s="200">
        <f t="shared" ref="BB233" si="129">IF($AL233="賃金で算定",0,INT(AY233*$AL233/100))</f>
        <v>0</v>
      </c>
      <c r="BC233" s="200">
        <f>IF(AY233=AZ233,BB233,AZ233*$AL233/100)</f>
        <v>0</v>
      </c>
      <c r="BL233" s="41">
        <f>IF(AY233=AZ233,0,1)</f>
        <v>0</v>
      </c>
      <c r="BM233" s="41" t="str">
        <f>IF(BL233=1,AL233,"")</f>
        <v/>
      </c>
    </row>
    <row r="234" spans="2:65" ht="18" customHeight="1">
      <c r="B234" s="333"/>
      <c r="C234" s="334"/>
      <c r="D234" s="334"/>
      <c r="E234" s="334"/>
      <c r="F234" s="334"/>
      <c r="G234" s="334"/>
      <c r="H234" s="334"/>
      <c r="I234" s="335"/>
      <c r="J234" s="333"/>
      <c r="K234" s="334"/>
      <c r="L234" s="334"/>
      <c r="M234" s="334"/>
      <c r="N234" s="339"/>
      <c r="O234" s="87"/>
      <c r="P234" s="15" t="s">
        <v>45</v>
      </c>
      <c r="Q234" s="42"/>
      <c r="R234" s="15" t="s">
        <v>46</v>
      </c>
      <c r="S234" s="86"/>
      <c r="T234" s="341" t="s">
        <v>47</v>
      </c>
      <c r="U234" s="342"/>
      <c r="V234" s="343"/>
      <c r="W234" s="344"/>
      <c r="X234" s="344"/>
      <c r="Y234" s="58"/>
      <c r="Z234" s="31"/>
      <c r="AA234" s="32"/>
      <c r="AB234" s="32"/>
      <c r="AC234" s="33"/>
      <c r="AD234" s="31"/>
      <c r="AE234" s="32"/>
      <c r="AF234" s="32"/>
      <c r="AG234" s="38"/>
      <c r="AH234" s="324">
        <f>IF(V234="賃金で算定",V235+Z235-AD235,0)</f>
        <v>0</v>
      </c>
      <c r="AI234" s="325"/>
      <c r="AJ234" s="325"/>
      <c r="AK234" s="326"/>
      <c r="AL234" s="49"/>
      <c r="AM234" s="50"/>
      <c r="AN234" s="345"/>
      <c r="AO234" s="346"/>
      <c r="AP234" s="346"/>
      <c r="AQ234" s="346"/>
      <c r="AR234" s="346"/>
      <c r="AS234" s="30"/>
      <c r="AV234" s="44" t="str">
        <f>IF(OR(O234="",Q234=""),"", IF(O234&lt;20,DATE(O234+118,Q234,IF(S234="",1,S234)),DATE(O234+88,Q234,IF(S234="",1,S234))))</f>
        <v/>
      </c>
      <c r="AW234" s="45" t="str">
        <f>IF(AV234&lt;=設定シート!C$15,"昔",IF(AV234&lt;=設定シート!E$15,"上",IF(AV234&lt;=設定シート!G$15,"中","下")))</f>
        <v>下</v>
      </c>
      <c r="AX234" s="4">
        <f>IF(AV234&lt;=設定シート!$E$36,5,IF(AV234&lt;=設定シート!$I$36,7,IF(AV234&lt;=設定シート!$M$36,9,11)))</f>
        <v>11</v>
      </c>
      <c r="AY234" s="201"/>
      <c r="AZ234" s="199"/>
      <c r="BA234" s="203">
        <f t="shared" ref="BA234" si="130">AN234</f>
        <v>0</v>
      </c>
      <c r="BB234" s="199"/>
      <c r="BC234" s="199"/>
    </row>
    <row r="235" spans="2:65" ht="18" customHeight="1">
      <c r="B235" s="336"/>
      <c r="C235" s="337"/>
      <c r="D235" s="337"/>
      <c r="E235" s="337"/>
      <c r="F235" s="337"/>
      <c r="G235" s="337"/>
      <c r="H235" s="337"/>
      <c r="I235" s="338"/>
      <c r="J235" s="336"/>
      <c r="K235" s="337"/>
      <c r="L235" s="337"/>
      <c r="M235" s="337"/>
      <c r="N235" s="340"/>
      <c r="O235" s="88"/>
      <c r="P235" s="5" t="s">
        <v>45</v>
      </c>
      <c r="Q235" s="43"/>
      <c r="R235" s="5" t="s">
        <v>46</v>
      </c>
      <c r="S235" s="89"/>
      <c r="T235" s="347" t="s">
        <v>48</v>
      </c>
      <c r="U235" s="348"/>
      <c r="V235" s="349"/>
      <c r="W235" s="350"/>
      <c r="X235" s="350"/>
      <c r="Y235" s="351"/>
      <c r="Z235" s="349"/>
      <c r="AA235" s="350"/>
      <c r="AB235" s="350"/>
      <c r="AC235" s="350"/>
      <c r="AD235" s="352"/>
      <c r="AE235" s="353"/>
      <c r="AF235" s="353"/>
      <c r="AG235" s="354"/>
      <c r="AH235" s="328">
        <f>IF(V234="賃金で算定",0,V235+Z235-AD235)</f>
        <v>0</v>
      </c>
      <c r="AI235" s="328"/>
      <c r="AJ235" s="328"/>
      <c r="AK235" s="329"/>
      <c r="AL235" s="355">
        <f>IF(V234="賃金で算定","賃金で算定",IF(OR(V235=0,$F242="",AV234=""),0,IF(AW234="昔",VLOOKUP($F242,労務比率,AX234,FALSE),IF(AW234="上",VLOOKUP($F242,労務比率,AX234,FALSE),IF(AW234="中",VLOOKUP($F242,労務比率,AX234,FALSE),VLOOKUP($F242,労務比率,AX234,FALSE))))))</f>
        <v>0</v>
      </c>
      <c r="AM235" s="356"/>
      <c r="AN235" s="330">
        <f>IF(V234="賃金で算定",0,INT(AH235*AL235/100))</f>
        <v>0</v>
      </c>
      <c r="AO235" s="331"/>
      <c r="AP235" s="331"/>
      <c r="AQ235" s="331"/>
      <c r="AR235" s="331"/>
      <c r="AS235" s="29"/>
      <c r="AV235" s="44"/>
      <c r="AW235" s="45"/>
      <c r="AY235" s="202">
        <f t="shared" ref="AY235" si="131">AH235</f>
        <v>0</v>
      </c>
      <c r="AZ235" s="200">
        <f>IF(AV234&lt;=設定シート!C$85,AH235,IF(AND(AV234&gt;=設定シート!E$85,AV234&lt;=設定シート!G$85),AH235*105/108,AH235))</f>
        <v>0</v>
      </c>
      <c r="BA235" s="197"/>
      <c r="BB235" s="200">
        <f t="shared" ref="BB235" si="132">IF($AL235="賃金で算定",0,INT(AY235*$AL235/100))</f>
        <v>0</v>
      </c>
      <c r="BC235" s="200">
        <f>IF(AY235=AZ235,BB235,AZ235*$AL235/100)</f>
        <v>0</v>
      </c>
      <c r="BL235" s="41">
        <f>IF(AY235=AZ235,0,1)</f>
        <v>0</v>
      </c>
      <c r="BM235" s="41" t="str">
        <f>IF(BL235=1,AL235,"")</f>
        <v/>
      </c>
    </row>
    <row r="236" spans="2:65" ht="18" customHeight="1">
      <c r="B236" s="333"/>
      <c r="C236" s="334"/>
      <c r="D236" s="334"/>
      <c r="E236" s="334"/>
      <c r="F236" s="334"/>
      <c r="G236" s="334"/>
      <c r="H236" s="334"/>
      <c r="I236" s="335"/>
      <c r="J236" s="333"/>
      <c r="K236" s="334"/>
      <c r="L236" s="334"/>
      <c r="M236" s="334"/>
      <c r="N236" s="339"/>
      <c r="O236" s="87"/>
      <c r="P236" s="15" t="s">
        <v>45</v>
      </c>
      <c r="Q236" s="42"/>
      <c r="R236" s="15" t="s">
        <v>46</v>
      </c>
      <c r="S236" s="86"/>
      <c r="T236" s="341" t="s">
        <v>20</v>
      </c>
      <c r="U236" s="342"/>
      <c r="V236" s="343"/>
      <c r="W236" s="344"/>
      <c r="X236" s="344"/>
      <c r="Y236" s="58"/>
      <c r="Z236" s="31"/>
      <c r="AA236" s="32"/>
      <c r="AB236" s="32"/>
      <c r="AC236" s="33"/>
      <c r="AD236" s="31"/>
      <c r="AE236" s="32"/>
      <c r="AF236" s="32"/>
      <c r="AG236" s="38"/>
      <c r="AH236" s="324">
        <f>IF(V236="賃金で算定",V237+Z237-AD237,0)</f>
        <v>0</v>
      </c>
      <c r="AI236" s="325"/>
      <c r="AJ236" s="325"/>
      <c r="AK236" s="326"/>
      <c r="AL236" s="49"/>
      <c r="AM236" s="50"/>
      <c r="AN236" s="345"/>
      <c r="AO236" s="346"/>
      <c r="AP236" s="346"/>
      <c r="AQ236" s="346"/>
      <c r="AR236" s="346"/>
      <c r="AS236" s="30"/>
      <c r="AV236" s="44" t="str">
        <f>IF(OR(O236="",Q236=""),"", IF(O236&lt;20,DATE(O236+118,Q236,IF(S236="",1,S236)),DATE(O236+88,Q236,IF(S236="",1,S236))))</f>
        <v/>
      </c>
      <c r="AW236" s="45" t="str">
        <f>IF(AV236&lt;=設定シート!C$15,"昔",IF(AV236&lt;=設定シート!E$15,"上",IF(AV236&lt;=設定シート!G$15,"中","下")))</f>
        <v>下</v>
      </c>
      <c r="AX236" s="4">
        <f>IF(AV236&lt;=設定シート!$E$36,5,IF(AV236&lt;=設定シート!$I$36,7,IF(AV236&lt;=設定シート!$M$36,9,11)))</f>
        <v>11</v>
      </c>
      <c r="AY236" s="201"/>
      <c r="AZ236" s="199"/>
      <c r="BA236" s="203">
        <f t="shared" ref="BA236" si="133">AN236</f>
        <v>0</v>
      </c>
      <c r="BB236" s="199"/>
      <c r="BC236" s="199"/>
    </row>
    <row r="237" spans="2:65" ht="18" customHeight="1">
      <c r="B237" s="336"/>
      <c r="C237" s="337"/>
      <c r="D237" s="337"/>
      <c r="E237" s="337"/>
      <c r="F237" s="337"/>
      <c r="G237" s="337"/>
      <c r="H237" s="337"/>
      <c r="I237" s="338"/>
      <c r="J237" s="336"/>
      <c r="K237" s="337"/>
      <c r="L237" s="337"/>
      <c r="M237" s="337"/>
      <c r="N237" s="340"/>
      <c r="O237" s="88"/>
      <c r="P237" s="5" t="s">
        <v>45</v>
      </c>
      <c r="Q237" s="43"/>
      <c r="R237" s="5" t="s">
        <v>46</v>
      </c>
      <c r="S237" s="89"/>
      <c r="T237" s="347" t="s">
        <v>21</v>
      </c>
      <c r="U237" s="348"/>
      <c r="V237" s="349"/>
      <c r="W237" s="350"/>
      <c r="X237" s="350"/>
      <c r="Y237" s="351"/>
      <c r="Z237" s="349"/>
      <c r="AA237" s="350"/>
      <c r="AB237" s="350"/>
      <c r="AC237" s="350"/>
      <c r="AD237" s="352"/>
      <c r="AE237" s="353"/>
      <c r="AF237" s="353"/>
      <c r="AG237" s="354"/>
      <c r="AH237" s="328">
        <f>IF(V236="賃金で算定",0,V237+Z237-AD237)</f>
        <v>0</v>
      </c>
      <c r="AI237" s="328"/>
      <c r="AJ237" s="328"/>
      <c r="AK237" s="329"/>
      <c r="AL237" s="355">
        <f>IF(V236="賃金で算定","賃金で算定",IF(OR(V237=0,$F242="",AV236=""),0,IF(AW236="昔",VLOOKUP($F242,労務比率,AX236,FALSE),IF(AW236="上",VLOOKUP($F242,労務比率,AX236,FALSE),IF(AW236="中",VLOOKUP($F242,労務比率,AX236,FALSE),VLOOKUP($F242,労務比率,AX236,FALSE))))))</f>
        <v>0</v>
      </c>
      <c r="AM237" s="356"/>
      <c r="AN237" s="330">
        <f>IF(V236="賃金で算定",0,INT(AH237*AL237/100))</f>
        <v>0</v>
      </c>
      <c r="AO237" s="331"/>
      <c r="AP237" s="331"/>
      <c r="AQ237" s="331"/>
      <c r="AR237" s="331"/>
      <c r="AS237" s="29"/>
      <c r="AV237" s="44"/>
      <c r="AW237" s="45"/>
      <c r="AY237" s="202">
        <f t="shared" ref="AY237" si="134">AH237</f>
        <v>0</v>
      </c>
      <c r="AZ237" s="200">
        <f>IF(AV236&lt;=設定シート!C$85,AH237,IF(AND(AV236&gt;=設定シート!E$85,AV236&lt;=設定シート!G$85),AH237*105/108,AH237))</f>
        <v>0</v>
      </c>
      <c r="BA237" s="197"/>
      <c r="BB237" s="200">
        <f t="shared" ref="BB237" si="135">IF($AL237="賃金で算定",0,INT(AY237*$AL237/100))</f>
        <v>0</v>
      </c>
      <c r="BC237" s="200">
        <f>IF(AY237=AZ237,BB237,AZ237*$AL237/100)</f>
        <v>0</v>
      </c>
      <c r="BL237" s="41">
        <f>IF(AY237=AZ237,0,1)</f>
        <v>0</v>
      </c>
      <c r="BM237" s="41" t="str">
        <f>IF(BL237=1,AL237,"")</f>
        <v/>
      </c>
    </row>
    <row r="238" spans="2:65" ht="18" customHeight="1">
      <c r="B238" s="333"/>
      <c r="C238" s="334"/>
      <c r="D238" s="334"/>
      <c r="E238" s="334"/>
      <c r="F238" s="334"/>
      <c r="G238" s="334"/>
      <c r="H238" s="334"/>
      <c r="I238" s="335"/>
      <c r="J238" s="333"/>
      <c r="K238" s="334"/>
      <c r="L238" s="334"/>
      <c r="M238" s="334"/>
      <c r="N238" s="339"/>
      <c r="O238" s="87"/>
      <c r="P238" s="15" t="s">
        <v>45</v>
      </c>
      <c r="Q238" s="42"/>
      <c r="R238" s="15" t="s">
        <v>46</v>
      </c>
      <c r="S238" s="86"/>
      <c r="T238" s="341" t="s">
        <v>47</v>
      </c>
      <c r="U238" s="342"/>
      <c r="V238" s="343"/>
      <c r="W238" s="344"/>
      <c r="X238" s="344"/>
      <c r="Y238" s="58"/>
      <c r="Z238" s="31"/>
      <c r="AA238" s="32"/>
      <c r="AB238" s="32"/>
      <c r="AC238" s="33"/>
      <c r="AD238" s="31"/>
      <c r="AE238" s="32"/>
      <c r="AF238" s="32"/>
      <c r="AG238" s="38"/>
      <c r="AH238" s="324">
        <f>IF(V238="賃金で算定",V239+Z239-AD239,0)</f>
        <v>0</v>
      </c>
      <c r="AI238" s="325"/>
      <c r="AJ238" s="325"/>
      <c r="AK238" s="326"/>
      <c r="AL238" s="49"/>
      <c r="AM238" s="50"/>
      <c r="AN238" s="345"/>
      <c r="AO238" s="346"/>
      <c r="AP238" s="346"/>
      <c r="AQ238" s="346"/>
      <c r="AR238" s="346"/>
      <c r="AS238" s="30"/>
      <c r="AV238" s="44" t="str">
        <f>IF(OR(O238="",Q238=""),"", IF(O238&lt;20,DATE(O238+118,Q238,IF(S238="",1,S238)),DATE(O238+88,Q238,IF(S238="",1,S238))))</f>
        <v/>
      </c>
      <c r="AW238" s="45" t="str">
        <f>IF(AV238&lt;=設定シート!C$15,"昔",IF(AV238&lt;=設定シート!E$15,"上",IF(AV238&lt;=設定シート!G$15,"中","下")))</f>
        <v>下</v>
      </c>
      <c r="AX238" s="4">
        <f>IF(AV238&lt;=設定シート!$E$36,5,IF(AV238&lt;=設定シート!$I$36,7,IF(AV238&lt;=設定シート!$M$36,9,11)))</f>
        <v>11</v>
      </c>
      <c r="AY238" s="201"/>
      <c r="AZ238" s="199"/>
      <c r="BA238" s="203">
        <f t="shared" ref="BA238" si="136">AN238</f>
        <v>0</v>
      </c>
      <c r="BB238" s="199"/>
      <c r="BC238" s="199"/>
    </row>
    <row r="239" spans="2:65" ht="18" customHeight="1">
      <c r="B239" s="336"/>
      <c r="C239" s="337"/>
      <c r="D239" s="337"/>
      <c r="E239" s="337"/>
      <c r="F239" s="337"/>
      <c r="G239" s="337"/>
      <c r="H239" s="337"/>
      <c r="I239" s="338"/>
      <c r="J239" s="336"/>
      <c r="K239" s="337"/>
      <c r="L239" s="337"/>
      <c r="M239" s="337"/>
      <c r="N239" s="340"/>
      <c r="O239" s="88"/>
      <c r="P239" s="5" t="s">
        <v>45</v>
      </c>
      <c r="Q239" s="43"/>
      <c r="R239" s="5" t="s">
        <v>46</v>
      </c>
      <c r="S239" s="89"/>
      <c r="T239" s="347" t="s">
        <v>48</v>
      </c>
      <c r="U239" s="348"/>
      <c r="V239" s="349"/>
      <c r="W239" s="350"/>
      <c r="X239" s="350"/>
      <c r="Y239" s="351"/>
      <c r="Z239" s="349"/>
      <c r="AA239" s="350"/>
      <c r="AB239" s="350"/>
      <c r="AC239" s="350"/>
      <c r="AD239" s="352"/>
      <c r="AE239" s="353"/>
      <c r="AF239" s="353"/>
      <c r="AG239" s="354"/>
      <c r="AH239" s="328">
        <f>IF(V238="賃金で算定",0,V239+Z239-AD239)</f>
        <v>0</v>
      </c>
      <c r="AI239" s="328"/>
      <c r="AJ239" s="328"/>
      <c r="AK239" s="329"/>
      <c r="AL239" s="355">
        <f>IF(V238="賃金で算定","賃金で算定",IF(OR(V239=0,$F242="",AV238=""),0,IF(AW238="昔",VLOOKUP($F242,労務比率,AX238,FALSE),IF(AW238="上",VLOOKUP($F242,労務比率,AX238,FALSE),IF(AW238="中",VLOOKUP($F242,労務比率,AX238,FALSE),VLOOKUP($F242,労務比率,AX238,FALSE))))))</f>
        <v>0</v>
      </c>
      <c r="AM239" s="356"/>
      <c r="AN239" s="330">
        <f>IF(V238="賃金で算定",0,INT(AH239*AL239/100))</f>
        <v>0</v>
      </c>
      <c r="AO239" s="331"/>
      <c r="AP239" s="331"/>
      <c r="AQ239" s="331"/>
      <c r="AR239" s="331"/>
      <c r="AS239" s="29"/>
      <c r="AV239" s="44"/>
      <c r="AW239" s="45"/>
      <c r="AY239" s="202">
        <f t="shared" ref="AY239" si="137">AH239</f>
        <v>0</v>
      </c>
      <c r="AZ239" s="200">
        <f>IF(AV238&lt;=設定シート!C$85,AH239,IF(AND(AV238&gt;=設定シート!E$85,AV238&lt;=設定シート!G$85),AH239*105/108,AH239))</f>
        <v>0</v>
      </c>
      <c r="BA239" s="197"/>
      <c r="BB239" s="200">
        <f t="shared" ref="BB239" si="138">IF($AL239="賃金で算定",0,INT(AY239*$AL239/100))</f>
        <v>0</v>
      </c>
      <c r="BC239" s="200">
        <f>IF(AY239=AZ239,BB239,AZ239*$AL239/100)</f>
        <v>0</v>
      </c>
      <c r="BL239" s="41">
        <f>IF(AY239=AZ239,0,1)</f>
        <v>0</v>
      </c>
      <c r="BM239" s="41" t="str">
        <f>IF(BL239=1,AL239,"")</f>
        <v/>
      </c>
    </row>
    <row r="240" spans="2:65" ht="18" customHeight="1">
      <c r="B240" s="333"/>
      <c r="C240" s="334"/>
      <c r="D240" s="334"/>
      <c r="E240" s="334"/>
      <c r="F240" s="334"/>
      <c r="G240" s="334"/>
      <c r="H240" s="334"/>
      <c r="I240" s="335"/>
      <c r="J240" s="333"/>
      <c r="K240" s="334"/>
      <c r="L240" s="334"/>
      <c r="M240" s="334"/>
      <c r="N240" s="339"/>
      <c r="O240" s="87"/>
      <c r="P240" s="15" t="s">
        <v>45</v>
      </c>
      <c r="Q240" s="42"/>
      <c r="R240" s="15" t="s">
        <v>46</v>
      </c>
      <c r="S240" s="86"/>
      <c r="T240" s="341" t="s">
        <v>47</v>
      </c>
      <c r="U240" s="342"/>
      <c r="V240" s="343"/>
      <c r="W240" s="344"/>
      <c r="X240" s="344"/>
      <c r="Y240" s="58"/>
      <c r="Z240" s="31"/>
      <c r="AA240" s="32"/>
      <c r="AB240" s="32"/>
      <c r="AC240" s="33"/>
      <c r="AD240" s="31"/>
      <c r="AE240" s="32"/>
      <c r="AF240" s="32"/>
      <c r="AG240" s="38"/>
      <c r="AH240" s="324">
        <f>IF(V240="賃金で算定",V241+Z241-AD241,0)</f>
        <v>0</v>
      </c>
      <c r="AI240" s="325"/>
      <c r="AJ240" s="325"/>
      <c r="AK240" s="326"/>
      <c r="AL240" s="49"/>
      <c r="AM240" s="50"/>
      <c r="AN240" s="345"/>
      <c r="AO240" s="346"/>
      <c r="AP240" s="346"/>
      <c r="AQ240" s="346"/>
      <c r="AR240" s="346"/>
      <c r="AS240" s="30"/>
      <c r="AV240" s="44" t="str">
        <f>IF(OR(O240="",Q240=""),"", IF(O240&lt;20,DATE(O240+118,Q240,IF(S240="",1,S240)),DATE(O240+88,Q240,IF(S240="",1,S240))))</f>
        <v/>
      </c>
      <c r="AW240" s="45" t="str">
        <f>IF(AV240&lt;=設定シート!C$15,"昔",IF(AV240&lt;=設定シート!E$15,"上",IF(AV240&lt;=設定シート!G$15,"中","下")))</f>
        <v>下</v>
      </c>
      <c r="AX240" s="4">
        <f>IF(AV240&lt;=設定シート!$E$36,5,IF(AV240&lt;=設定シート!$I$36,7,IF(AV240&lt;=設定シート!$M$36,9,11)))</f>
        <v>11</v>
      </c>
      <c r="AY240" s="201"/>
      <c r="AZ240" s="199"/>
      <c r="BA240" s="203">
        <f t="shared" ref="BA240" si="139">AN240</f>
        <v>0</v>
      </c>
      <c r="BB240" s="199"/>
      <c r="BC240" s="199"/>
    </row>
    <row r="241" spans="2:65" ht="18" customHeight="1">
      <c r="B241" s="336"/>
      <c r="C241" s="337"/>
      <c r="D241" s="337"/>
      <c r="E241" s="337"/>
      <c r="F241" s="337"/>
      <c r="G241" s="337"/>
      <c r="H241" s="337"/>
      <c r="I241" s="338"/>
      <c r="J241" s="336"/>
      <c r="K241" s="337"/>
      <c r="L241" s="337"/>
      <c r="M241" s="337"/>
      <c r="N241" s="340"/>
      <c r="O241" s="88"/>
      <c r="P241" s="5" t="s">
        <v>45</v>
      </c>
      <c r="Q241" s="43"/>
      <c r="R241" s="5" t="s">
        <v>46</v>
      </c>
      <c r="S241" s="89"/>
      <c r="T241" s="347" t="s">
        <v>48</v>
      </c>
      <c r="U241" s="348"/>
      <c r="V241" s="349"/>
      <c r="W241" s="350"/>
      <c r="X241" s="350"/>
      <c r="Y241" s="351"/>
      <c r="Z241" s="349"/>
      <c r="AA241" s="350"/>
      <c r="AB241" s="350"/>
      <c r="AC241" s="350"/>
      <c r="AD241" s="352"/>
      <c r="AE241" s="353"/>
      <c r="AF241" s="353"/>
      <c r="AG241" s="354"/>
      <c r="AH241" s="330">
        <f>IF(V240="賃金で算定",0,V241+Z241-AD241)</f>
        <v>0</v>
      </c>
      <c r="AI241" s="331"/>
      <c r="AJ241" s="331"/>
      <c r="AK241" s="332"/>
      <c r="AL241" s="355">
        <f>IF(V240="賃金で算定","賃金で算定",IF(OR(V241=0,$F242="",AV240=""),0,IF(AW240="昔",VLOOKUP($F242,労務比率,AX240,FALSE),IF(AW240="上",VLOOKUP($F242,労務比率,AX240,FALSE),IF(AW240="中",VLOOKUP($F242,労務比率,AX240,FALSE),VLOOKUP($F242,労務比率,AX240,FALSE))))))</f>
        <v>0</v>
      </c>
      <c r="AM241" s="356"/>
      <c r="AN241" s="330">
        <f>IF(V240="賃金で算定",0,INT(AH241*AL241/100))</f>
        <v>0</v>
      </c>
      <c r="AO241" s="331"/>
      <c r="AP241" s="331"/>
      <c r="AQ241" s="331"/>
      <c r="AR241" s="331"/>
      <c r="AS241" s="29"/>
      <c r="AV241" s="44"/>
      <c r="AW241" s="45"/>
      <c r="AY241" s="202">
        <f t="shared" ref="AY241" si="140">AH241</f>
        <v>0</v>
      </c>
      <c r="AZ241" s="200">
        <f>IF(AV240&lt;=設定シート!C$85,AH241,IF(AND(AV240&gt;=設定シート!E$85,AV240&lt;=設定シート!G$85),AH241*105/108,AH241))</f>
        <v>0</v>
      </c>
      <c r="BA241" s="197"/>
      <c r="BB241" s="200">
        <f t="shared" ref="BB241" si="141">IF($AL241="賃金で算定",0,INT(AY241*$AL241/100))</f>
        <v>0</v>
      </c>
      <c r="BC241" s="200">
        <f>IF(AY241=AZ241,BB241,AZ241*$AL241/100)</f>
        <v>0</v>
      </c>
      <c r="BL241" s="41">
        <f>IF(AY241=AZ241,0,1)</f>
        <v>0</v>
      </c>
      <c r="BM241" s="41" t="str">
        <f>IF(BL241=1,AL241,"")</f>
        <v/>
      </c>
    </row>
    <row r="242" spans="2:65" ht="18" customHeight="1">
      <c r="B242" s="303" t="s">
        <v>82</v>
      </c>
      <c r="C242" s="304"/>
      <c r="D242" s="304"/>
      <c r="E242" s="305"/>
      <c r="F242" s="312"/>
      <c r="G242" s="313"/>
      <c r="H242" s="313"/>
      <c r="I242" s="313"/>
      <c r="J242" s="313"/>
      <c r="K242" s="313"/>
      <c r="L242" s="313"/>
      <c r="M242" s="313"/>
      <c r="N242" s="314"/>
      <c r="O242" s="303" t="s">
        <v>49</v>
      </c>
      <c r="P242" s="304"/>
      <c r="Q242" s="304"/>
      <c r="R242" s="304"/>
      <c r="S242" s="304"/>
      <c r="T242" s="304"/>
      <c r="U242" s="305"/>
      <c r="V242" s="321">
        <f>AH242</f>
        <v>0</v>
      </c>
      <c r="W242" s="322"/>
      <c r="X242" s="322"/>
      <c r="Y242" s="323"/>
      <c r="Z242" s="31"/>
      <c r="AA242" s="32"/>
      <c r="AB242" s="32"/>
      <c r="AC242" s="33"/>
      <c r="AD242" s="31"/>
      <c r="AE242" s="32"/>
      <c r="AF242" s="32"/>
      <c r="AG242" s="33"/>
      <c r="AH242" s="324">
        <f>AH224+AH226+AH228+AH230+AH232+AH234+AH236+AH238+AH240</f>
        <v>0</v>
      </c>
      <c r="AI242" s="325"/>
      <c r="AJ242" s="325"/>
      <c r="AK242" s="326"/>
      <c r="AL242" s="51"/>
      <c r="AM242" s="52"/>
      <c r="AN242" s="324">
        <f>AN224+AN226+AN228+AN230+AN232+AN234+AN236+AN238+AN240</f>
        <v>0</v>
      </c>
      <c r="AO242" s="325"/>
      <c r="AP242" s="325"/>
      <c r="AQ242" s="325"/>
      <c r="AR242" s="325"/>
      <c r="AS242" s="30"/>
      <c r="AW242" s="45"/>
      <c r="AY242" s="201"/>
      <c r="AZ242" s="204"/>
      <c r="BA242" s="211">
        <f>BA224+BA226+BA228+BA230+BA232+BA234+BA236+BA238+BA240</f>
        <v>0</v>
      </c>
      <c r="BB242" s="203">
        <f>BB225+BB227+BB229+BB231+BB233+BB235+BB237+BB239+BB241</f>
        <v>0</v>
      </c>
      <c r="BC242" s="203">
        <f>SUMIF(BL225:BL241,0,BC225:BC241)+ROUNDDOWN(ROUNDDOWN(BL242*105/108,0)*BM242/100,0)</f>
        <v>0</v>
      </c>
      <c r="BL242" s="41">
        <f>SUMIF(BL225:BL241,1,AH225:AK241)</f>
        <v>0</v>
      </c>
      <c r="BM242" s="41">
        <f>IF(COUNT(BM225:BM241)=0,0,SUM(BM225:BM241)/COUNT(BM225:BM241))</f>
        <v>0</v>
      </c>
    </row>
    <row r="243" spans="2:65" ht="18" customHeight="1">
      <c r="B243" s="306"/>
      <c r="C243" s="307"/>
      <c r="D243" s="307"/>
      <c r="E243" s="308"/>
      <c r="F243" s="315"/>
      <c r="G243" s="316"/>
      <c r="H243" s="316"/>
      <c r="I243" s="316"/>
      <c r="J243" s="316"/>
      <c r="K243" s="316"/>
      <c r="L243" s="316"/>
      <c r="M243" s="316"/>
      <c r="N243" s="317"/>
      <c r="O243" s="306"/>
      <c r="P243" s="307"/>
      <c r="Q243" s="307"/>
      <c r="R243" s="307"/>
      <c r="S243" s="307"/>
      <c r="T243" s="307"/>
      <c r="U243" s="308"/>
      <c r="V243" s="327">
        <f>V225+V227+V229+V231+V233+V235+V237+V239+V241-V242</f>
        <v>0</v>
      </c>
      <c r="W243" s="328"/>
      <c r="X243" s="328"/>
      <c r="Y243" s="329"/>
      <c r="Z243" s="327">
        <f>Z225+Z227+Z229+Z231+Z233+Z235+Z237+Z239+Z241</f>
        <v>0</v>
      </c>
      <c r="AA243" s="328"/>
      <c r="AB243" s="328"/>
      <c r="AC243" s="328"/>
      <c r="AD243" s="327">
        <f>AD225+AD227+AD229+AD231+AD233+AD235+AD237+AD239+AD241</f>
        <v>0</v>
      </c>
      <c r="AE243" s="328"/>
      <c r="AF243" s="328"/>
      <c r="AG243" s="328"/>
      <c r="AH243" s="327">
        <f>AY243</f>
        <v>0</v>
      </c>
      <c r="AI243" s="328"/>
      <c r="AJ243" s="328"/>
      <c r="AK243" s="328"/>
      <c r="AL243" s="53"/>
      <c r="AM243" s="54"/>
      <c r="AN243" s="327">
        <f>BB243</f>
        <v>0</v>
      </c>
      <c r="AO243" s="328"/>
      <c r="AP243" s="328"/>
      <c r="AQ243" s="328"/>
      <c r="AR243" s="328"/>
      <c r="AS243" s="182"/>
      <c r="AW243" s="45"/>
      <c r="AY243" s="207">
        <f>AY225+AY227+AY229+AY231+AY233+AY235+AY237+AY239+AY241</f>
        <v>0</v>
      </c>
      <c r="AZ243" s="209"/>
      <c r="BA243" s="209"/>
      <c r="BB243" s="205">
        <f>BB242</f>
        <v>0</v>
      </c>
      <c r="BC243" s="212"/>
    </row>
    <row r="244" spans="2:65" ht="18" customHeight="1">
      <c r="B244" s="309"/>
      <c r="C244" s="310"/>
      <c r="D244" s="310"/>
      <c r="E244" s="311"/>
      <c r="F244" s="318"/>
      <c r="G244" s="319"/>
      <c r="H244" s="319"/>
      <c r="I244" s="319"/>
      <c r="J244" s="319"/>
      <c r="K244" s="319"/>
      <c r="L244" s="319"/>
      <c r="M244" s="319"/>
      <c r="N244" s="320"/>
      <c r="O244" s="309"/>
      <c r="P244" s="310"/>
      <c r="Q244" s="310"/>
      <c r="R244" s="310"/>
      <c r="S244" s="310"/>
      <c r="T244" s="310"/>
      <c r="U244" s="311"/>
      <c r="V244" s="330"/>
      <c r="W244" s="331"/>
      <c r="X244" s="331"/>
      <c r="Y244" s="332"/>
      <c r="Z244" s="330"/>
      <c r="AA244" s="331"/>
      <c r="AB244" s="331"/>
      <c r="AC244" s="331"/>
      <c r="AD244" s="330"/>
      <c r="AE244" s="331"/>
      <c r="AF244" s="331"/>
      <c r="AG244" s="331"/>
      <c r="AH244" s="330">
        <f>AZ244</f>
        <v>0</v>
      </c>
      <c r="AI244" s="331"/>
      <c r="AJ244" s="331"/>
      <c r="AK244" s="332"/>
      <c r="AL244" s="55"/>
      <c r="AM244" s="56"/>
      <c r="AN244" s="330">
        <f>BC244</f>
        <v>0</v>
      </c>
      <c r="AO244" s="331"/>
      <c r="AP244" s="331"/>
      <c r="AQ244" s="331"/>
      <c r="AR244" s="331"/>
      <c r="AS244" s="29"/>
      <c r="AU244" s="91"/>
      <c r="AW244" s="45"/>
      <c r="AY244" s="208"/>
      <c r="AZ244" s="210">
        <f>IF(AZ225+AZ227+AZ229+AZ231+AZ233+AZ235+AZ237+AZ239+AZ241=AY243,0,ROUNDDOWN(AZ225+AZ227+AZ229+AZ231+AZ233+AZ235+AZ237+AZ239+AZ241,0))</f>
        <v>0</v>
      </c>
      <c r="BA244" s="206"/>
      <c r="BB244" s="206"/>
      <c r="BC244" s="210">
        <f>IF(BC242=BB243,0,BC242)</f>
        <v>0</v>
      </c>
    </row>
    <row r="245" spans="2:65" ht="18" customHeight="1">
      <c r="AD245" s="1" t="str">
        <f>IF(AND($F242="",$V242+$V243&gt;0),"事業の種類を選択してください。","")</f>
        <v/>
      </c>
      <c r="AN245" s="265">
        <f>IF(AN242=0,0,AN242+IF(AN244=0,AN243,AN244))</f>
        <v>0</v>
      </c>
      <c r="AO245" s="265"/>
      <c r="AP245" s="265"/>
      <c r="AQ245" s="265"/>
      <c r="AR245" s="265"/>
      <c r="AW245" s="45"/>
    </row>
    <row r="246" spans="2:65" ht="31.5" customHeight="1">
      <c r="AN246" s="60"/>
      <c r="AO246" s="60"/>
      <c r="AP246" s="60"/>
      <c r="AQ246" s="60"/>
      <c r="AR246" s="60"/>
      <c r="AW246" s="45"/>
    </row>
    <row r="247" spans="2:65" ht="7.5" customHeight="1">
      <c r="X247" s="6"/>
      <c r="Y247" s="6"/>
      <c r="BF247" s="171">
        <v>27</v>
      </c>
      <c r="BG247" s="172">
        <f t="shared" ref="BG247:BH247" si="142">BG246+$BJ$14</f>
        <v>41</v>
      </c>
      <c r="BH247" s="172">
        <f t="shared" si="142"/>
        <v>41</v>
      </c>
      <c r="BI247" s="175" t="str">
        <f ca="1">IF(COUNTA(INDIRECT(ADDRESS(BG247,2)):INDIRECT(ADDRESS(BH247,2)))&gt;0,COUNTA(INDIRECT(ADDRESS(BG247,2)):INDIRECT(ADDRESS(BH247,2))),"")</f>
        <v/>
      </c>
      <c r="BJ247" s="41"/>
    </row>
    <row r="248" spans="2:65" ht="10.5" customHeight="1">
      <c r="X248" s="6"/>
      <c r="Y248" s="6"/>
      <c r="BF248" s="171">
        <v>28</v>
      </c>
      <c r="BG248" s="172">
        <f t="shared" ref="BG248:BH248" si="143">BG247+$BJ$14</f>
        <v>82</v>
      </c>
      <c r="BH248" s="172">
        <f t="shared" si="143"/>
        <v>82</v>
      </c>
      <c r="BI248" s="175" t="str">
        <f ca="1">IF(COUNTA(INDIRECT(ADDRESS(BG248,2)):INDIRECT(ADDRESS(BH248,2)))&gt;0,COUNTA(INDIRECT(ADDRESS(BG248,2)):INDIRECT(ADDRESS(BH248,2))),"")</f>
        <v/>
      </c>
      <c r="BJ248" s="41"/>
    </row>
    <row r="249" spans="2:65" ht="5.25" customHeight="1">
      <c r="X249" s="6"/>
      <c r="Y249" s="6"/>
      <c r="BF249" s="171">
        <v>29</v>
      </c>
      <c r="BG249" s="172">
        <f t="shared" ref="BG249:BH249" si="144">BG248+$BJ$14</f>
        <v>123</v>
      </c>
      <c r="BH249" s="172">
        <f t="shared" si="144"/>
        <v>123</v>
      </c>
      <c r="BI249" s="175" t="str">
        <f ca="1">IF(COUNTA(INDIRECT(ADDRESS(BG249,2)):INDIRECT(ADDRESS(BH249,2)))&gt;0,COUNTA(INDIRECT(ADDRESS(BG249,2)):INDIRECT(ADDRESS(BH249,2))),"")</f>
        <v/>
      </c>
      <c r="BJ249" s="41"/>
    </row>
    <row r="250" spans="2:65" ht="5.25" customHeight="1" thickBot="1">
      <c r="X250" s="6"/>
      <c r="Y250" s="6"/>
      <c r="BF250" s="176">
        <v>30</v>
      </c>
      <c r="BG250" s="177">
        <f t="shared" ref="BG250:BH250" si="145">BG249+$BJ$14</f>
        <v>164</v>
      </c>
      <c r="BH250" s="177">
        <f t="shared" si="145"/>
        <v>164</v>
      </c>
      <c r="BI250" s="178" t="str">
        <f ca="1">IF(COUNTA(INDIRECT(ADDRESS(BG250,2)):INDIRECT(ADDRESS(BH250,2)))&gt;0,COUNTA(INDIRECT(ADDRESS(BG250,2)):INDIRECT(ADDRESS(BH250,2))),"")</f>
        <v/>
      </c>
      <c r="BJ250" s="41"/>
    </row>
    <row r="251" spans="2:65" ht="5.25" customHeight="1">
      <c r="X251" s="6"/>
      <c r="Y251" s="6"/>
      <c r="BJ251" s="41"/>
    </row>
    <row r="252" spans="2:65" ht="5.25" customHeight="1">
      <c r="X252" s="6"/>
      <c r="Y252" s="6"/>
    </row>
    <row r="253" spans="2:65" ht="17.25" customHeight="1">
      <c r="B253" s="2" t="s">
        <v>50</v>
      </c>
      <c r="S253" s="4"/>
      <c r="T253" s="4"/>
      <c r="U253" s="4"/>
      <c r="V253" s="4"/>
      <c r="W253" s="4"/>
      <c r="AL253" s="46"/>
    </row>
    <row r="254" spans="2:65" ht="12.75" customHeight="1">
      <c r="M254" s="47"/>
      <c r="N254" s="47"/>
      <c r="O254" s="47"/>
      <c r="P254" s="47"/>
      <c r="Q254" s="47"/>
      <c r="R254" s="47"/>
      <c r="S254" s="47"/>
      <c r="T254" s="48"/>
      <c r="U254" s="48"/>
      <c r="V254" s="48"/>
      <c r="W254" s="48"/>
      <c r="X254" s="48"/>
      <c r="Y254" s="48"/>
      <c r="Z254" s="48"/>
      <c r="AA254" s="47"/>
      <c r="AB254" s="47"/>
      <c r="AC254" s="47"/>
      <c r="AL254" s="46"/>
      <c r="AM254" s="266" t="s">
        <v>263</v>
      </c>
      <c r="AN254" s="267"/>
      <c r="AO254" s="267"/>
      <c r="AP254" s="268"/>
      <c r="AZ254" s="1"/>
    </row>
    <row r="255" spans="2:65" ht="12.75" customHeight="1">
      <c r="M255" s="47"/>
      <c r="N255" s="47"/>
      <c r="O255" s="47"/>
      <c r="P255" s="47"/>
      <c r="Q255" s="47"/>
      <c r="R255" s="47"/>
      <c r="S255" s="47"/>
      <c r="T255" s="48"/>
      <c r="U255" s="48"/>
      <c r="V255" s="48"/>
      <c r="W255" s="48"/>
      <c r="X255" s="48"/>
      <c r="Y255" s="48"/>
      <c r="Z255" s="48"/>
      <c r="AA255" s="47"/>
      <c r="AB255" s="47"/>
      <c r="AC255" s="47"/>
      <c r="AL255" s="46"/>
      <c r="AM255" s="269"/>
      <c r="AN255" s="270"/>
      <c r="AO255" s="270"/>
      <c r="AP255" s="271"/>
    </row>
    <row r="256" spans="2:65" ht="12.75" customHeight="1">
      <c r="M256" s="47"/>
      <c r="N256" s="47"/>
      <c r="O256" s="47"/>
      <c r="P256" s="47"/>
      <c r="Q256" s="47"/>
      <c r="R256" s="47"/>
      <c r="S256" s="47"/>
      <c r="T256" s="47"/>
      <c r="U256" s="47"/>
      <c r="V256" s="47"/>
      <c r="W256" s="47"/>
      <c r="X256" s="47"/>
      <c r="Y256" s="47"/>
      <c r="Z256" s="47"/>
      <c r="AA256" s="47"/>
      <c r="AB256" s="47"/>
      <c r="AC256" s="47"/>
      <c r="AL256" s="46"/>
      <c r="AM256" s="219"/>
      <c r="AN256" s="219"/>
    </row>
    <row r="257" spans="2:65" ht="6" customHeight="1">
      <c r="M257" s="47"/>
      <c r="N257" s="47"/>
      <c r="O257" s="47"/>
      <c r="P257" s="47"/>
      <c r="Q257" s="47"/>
      <c r="R257" s="47"/>
      <c r="S257" s="47"/>
      <c r="T257" s="47"/>
      <c r="U257" s="47"/>
      <c r="V257" s="47"/>
      <c r="W257" s="47"/>
      <c r="X257" s="47"/>
      <c r="Y257" s="47"/>
      <c r="Z257" s="47"/>
      <c r="AA257" s="47"/>
      <c r="AB257" s="47"/>
      <c r="AC257" s="47"/>
      <c r="AL257" s="46"/>
      <c r="AM257" s="46"/>
    </row>
    <row r="258" spans="2:65" ht="12.75" customHeight="1">
      <c r="B258" s="272" t="s">
        <v>2</v>
      </c>
      <c r="C258" s="273"/>
      <c r="D258" s="273"/>
      <c r="E258" s="273"/>
      <c r="F258" s="273"/>
      <c r="G258" s="273"/>
      <c r="H258" s="273"/>
      <c r="I258" s="273"/>
      <c r="J258" s="275" t="s">
        <v>10</v>
      </c>
      <c r="K258" s="275"/>
      <c r="L258" s="3" t="s">
        <v>3</v>
      </c>
      <c r="M258" s="275" t="s">
        <v>11</v>
      </c>
      <c r="N258" s="275"/>
      <c r="O258" s="276" t="s">
        <v>12</v>
      </c>
      <c r="P258" s="275"/>
      <c r="Q258" s="275"/>
      <c r="R258" s="275"/>
      <c r="S258" s="275"/>
      <c r="T258" s="275"/>
      <c r="U258" s="275" t="s">
        <v>13</v>
      </c>
      <c r="V258" s="275"/>
      <c r="W258" s="275"/>
      <c r="AD258" s="5"/>
      <c r="AE258" s="5"/>
      <c r="AF258" s="5"/>
      <c r="AG258" s="5"/>
      <c r="AH258" s="5"/>
      <c r="AI258" s="5"/>
      <c r="AJ258" s="5"/>
      <c r="AL258" s="277">
        <f ca="1">$AL$9</f>
        <v>30</v>
      </c>
      <c r="AM258" s="278"/>
      <c r="AN258" s="283" t="s">
        <v>4</v>
      </c>
      <c r="AO258" s="283"/>
      <c r="AP258" s="278">
        <v>7</v>
      </c>
      <c r="AQ258" s="278"/>
      <c r="AR258" s="283" t="s">
        <v>5</v>
      </c>
      <c r="AS258" s="286"/>
    </row>
    <row r="259" spans="2:65" ht="13.5" customHeight="1">
      <c r="B259" s="273"/>
      <c r="C259" s="273"/>
      <c r="D259" s="273"/>
      <c r="E259" s="273"/>
      <c r="F259" s="273"/>
      <c r="G259" s="273"/>
      <c r="H259" s="273"/>
      <c r="I259" s="273"/>
      <c r="J259" s="289">
        <f>$J$10</f>
        <v>0</v>
      </c>
      <c r="K259" s="291">
        <f>$K$10</f>
        <v>0</v>
      </c>
      <c r="L259" s="294">
        <f>$L$10</f>
        <v>0</v>
      </c>
      <c r="M259" s="297">
        <f>$M$10</f>
        <v>0</v>
      </c>
      <c r="N259" s="291">
        <f>$N$10</f>
        <v>0</v>
      </c>
      <c r="O259" s="297">
        <f>$O$10</f>
        <v>0</v>
      </c>
      <c r="P259" s="300">
        <f>$P$10</f>
        <v>0</v>
      </c>
      <c r="Q259" s="300">
        <f>$Q$10</f>
        <v>0</v>
      </c>
      <c r="R259" s="300">
        <f>$R$10</f>
        <v>0</v>
      </c>
      <c r="S259" s="300">
        <f>$S$10</f>
        <v>0</v>
      </c>
      <c r="T259" s="291">
        <f>$T$10</f>
        <v>0</v>
      </c>
      <c r="U259" s="297">
        <f>$U$10</f>
        <v>0</v>
      </c>
      <c r="V259" s="300">
        <f>$V$10</f>
        <v>0</v>
      </c>
      <c r="W259" s="291">
        <f>$W$10</f>
        <v>0</v>
      </c>
      <c r="AD259" s="5"/>
      <c r="AE259" s="5"/>
      <c r="AF259" s="5"/>
      <c r="AG259" s="5"/>
      <c r="AH259" s="5"/>
      <c r="AI259" s="5"/>
      <c r="AJ259" s="5"/>
      <c r="AL259" s="279"/>
      <c r="AM259" s="280"/>
      <c r="AN259" s="284"/>
      <c r="AO259" s="284"/>
      <c r="AP259" s="280"/>
      <c r="AQ259" s="280"/>
      <c r="AR259" s="284"/>
      <c r="AS259" s="287"/>
    </row>
    <row r="260" spans="2:65" ht="9" customHeight="1">
      <c r="B260" s="273"/>
      <c r="C260" s="273"/>
      <c r="D260" s="273"/>
      <c r="E260" s="273"/>
      <c r="F260" s="273"/>
      <c r="G260" s="273"/>
      <c r="H260" s="273"/>
      <c r="I260" s="273"/>
      <c r="J260" s="290"/>
      <c r="K260" s="292"/>
      <c r="L260" s="295"/>
      <c r="M260" s="298"/>
      <c r="N260" s="292"/>
      <c r="O260" s="298"/>
      <c r="P260" s="301"/>
      <c r="Q260" s="301"/>
      <c r="R260" s="301"/>
      <c r="S260" s="301"/>
      <c r="T260" s="292"/>
      <c r="U260" s="298"/>
      <c r="V260" s="301"/>
      <c r="W260" s="292"/>
      <c r="AD260" s="5"/>
      <c r="AE260" s="5"/>
      <c r="AF260" s="5"/>
      <c r="AG260" s="5"/>
      <c r="AH260" s="5"/>
      <c r="AI260" s="5"/>
      <c r="AJ260" s="5"/>
      <c r="AL260" s="281"/>
      <c r="AM260" s="282"/>
      <c r="AN260" s="285"/>
      <c r="AO260" s="285"/>
      <c r="AP260" s="282"/>
      <c r="AQ260" s="282"/>
      <c r="AR260" s="285"/>
      <c r="AS260" s="288"/>
    </row>
    <row r="261" spans="2:65" ht="6" customHeight="1">
      <c r="B261" s="274"/>
      <c r="C261" s="274"/>
      <c r="D261" s="274"/>
      <c r="E261" s="274"/>
      <c r="F261" s="274"/>
      <c r="G261" s="274"/>
      <c r="H261" s="274"/>
      <c r="I261" s="274"/>
      <c r="J261" s="290"/>
      <c r="K261" s="293"/>
      <c r="L261" s="296"/>
      <c r="M261" s="299"/>
      <c r="N261" s="293"/>
      <c r="O261" s="299"/>
      <c r="P261" s="302"/>
      <c r="Q261" s="302"/>
      <c r="R261" s="302"/>
      <c r="S261" s="302"/>
      <c r="T261" s="293"/>
      <c r="U261" s="299"/>
      <c r="V261" s="302"/>
      <c r="W261" s="293"/>
    </row>
    <row r="262" spans="2:65" ht="15" customHeight="1">
      <c r="B262" s="361" t="s">
        <v>51</v>
      </c>
      <c r="C262" s="362"/>
      <c r="D262" s="362"/>
      <c r="E262" s="362"/>
      <c r="F262" s="362"/>
      <c r="G262" s="362"/>
      <c r="H262" s="362"/>
      <c r="I262" s="363"/>
      <c r="J262" s="361" t="s">
        <v>6</v>
      </c>
      <c r="K262" s="362"/>
      <c r="L262" s="362"/>
      <c r="M262" s="362"/>
      <c r="N262" s="370"/>
      <c r="O262" s="373" t="s">
        <v>52</v>
      </c>
      <c r="P262" s="362"/>
      <c r="Q262" s="362"/>
      <c r="R262" s="362"/>
      <c r="S262" s="362"/>
      <c r="T262" s="362"/>
      <c r="U262" s="363"/>
      <c r="V262" s="12" t="s">
        <v>32</v>
      </c>
      <c r="W262" s="25"/>
      <c r="X262" s="25"/>
      <c r="Y262" s="376" t="s">
        <v>44</v>
      </c>
      <c r="Z262" s="376"/>
      <c r="AA262" s="376"/>
      <c r="AB262" s="376"/>
      <c r="AC262" s="376"/>
      <c r="AD262" s="376"/>
      <c r="AE262" s="376"/>
      <c r="AF262" s="376"/>
      <c r="AG262" s="376"/>
      <c r="AH262" s="376"/>
      <c r="AI262" s="25"/>
      <c r="AJ262" s="25"/>
      <c r="AK262" s="26"/>
      <c r="AL262" s="377" t="s">
        <v>213</v>
      </c>
      <c r="AM262" s="377"/>
      <c r="AN262" s="378" t="s">
        <v>33</v>
      </c>
      <c r="AO262" s="378"/>
      <c r="AP262" s="378"/>
      <c r="AQ262" s="378"/>
      <c r="AR262" s="378"/>
      <c r="AS262" s="379"/>
    </row>
    <row r="263" spans="2:65" ht="13.5" customHeight="1">
      <c r="B263" s="364"/>
      <c r="C263" s="365"/>
      <c r="D263" s="365"/>
      <c r="E263" s="365"/>
      <c r="F263" s="365"/>
      <c r="G263" s="365"/>
      <c r="H263" s="365"/>
      <c r="I263" s="366"/>
      <c r="J263" s="364"/>
      <c r="K263" s="365"/>
      <c r="L263" s="365"/>
      <c r="M263" s="365"/>
      <c r="N263" s="371"/>
      <c r="O263" s="374"/>
      <c r="P263" s="365"/>
      <c r="Q263" s="365"/>
      <c r="R263" s="365"/>
      <c r="S263" s="365"/>
      <c r="T263" s="365"/>
      <c r="U263" s="366"/>
      <c r="V263" s="380" t="s">
        <v>7</v>
      </c>
      <c r="W263" s="381"/>
      <c r="X263" s="381"/>
      <c r="Y263" s="382"/>
      <c r="Z263" s="386" t="s">
        <v>16</v>
      </c>
      <c r="AA263" s="387"/>
      <c r="AB263" s="387"/>
      <c r="AC263" s="388"/>
      <c r="AD263" s="392" t="s">
        <v>17</v>
      </c>
      <c r="AE263" s="393"/>
      <c r="AF263" s="393"/>
      <c r="AG263" s="394"/>
      <c r="AH263" s="398" t="s">
        <v>83</v>
      </c>
      <c r="AI263" s="399"/>
      <c r="AJ263" s="399"/>
      <c r="AK263" s="400"/>
      <c r="AL263" s="404" t="s">
        <v>214</v>
      </c>
      <c r="AM263" s="404"/>
      <c r="AN263" s="406" t="s">
        <v>19</v>
      </c>
      <c r="AO263" s="407"/>
      <c r="AP263" s="407"/>
      <c r="AQ263" s="407"/>
      <c r="AR263" s="408"/>
      <c r="AS263" s="409"/>
      <c r="AY263" s="195" t="s">
        <v>240</v>
      </c>
      <c r="AZ263" s="195" t="s">
        <v>240</v>
      </c>
      <c r="BA263" s="195" t="s">
        <v>238</v>
      </c>
      <c r="BB263" s="357" t="s">
        <v>239</v>
      </c>
      <c r="BC263" s="358"/>
    </row>
    <row r="264" spans="2:65" ht="13.5" customHeight="1">
      <c r="B264" s="367"/>
      <c r="C264" s="368"/>
      <c r="D264" s="368"/>
      <c r="E264" s="368"/>
      <c r="F264" s="368"/>
      <c r="G264" s="368"/>
      <c r="H264" s="368"/>
      <c r="I264" s="369"/>
      <c r="J264" s="367"/>
      <c r="K264" s="368"/>
      <c r="L264" s="368"/>
      <c r="M264" s="368"/>
      <c r="N264" s="372"/>
      <c r="O264" s="375"/>
      <c r="P264" s="368"/>
      <c r="Q264" s="368"/>
      <c r="R264" s="368"/>
      <c r="S264" s="368"/>
      <c r="T264" s="368"/>
      <c r="U264" s="369"/>
      <c r="V264" s="383"/>
      <c r="W264" s="384"/>
      <c r="X264" s="384"/>
      <c r="Y264" s="385"/>
      <c r="Z264" s="389"/>
      <c r="AA264" s="390"/>
      <c r="AB264" s="390"/>
      <c r="AC264" s="391"/>
      <c r="AD264" s="395"/>
      <c r="AE264" s="396"/>
      <c r="AF264" s="396"/>
      <c r="AG264" s="397"/>
      <c r="AH264" s="401"/>
      <c r="AI264" s="402"/>
      <c r="AJ264" s="402"/>
      <c r="AK264" s="403"/>
      <c r="AL264" s="405"/>
      <c r="AM264" s="405"/>
      <c r="AN264" s="359"/>
      <c r="AO264" s="359"/>
      <c r="AP264" s="359"/>
      <c r="AQ264" s="359"/>
      <c r="AR264" s="359"/>
      <c r="AS264" s="360"/>
      <c r="AY264" s="196"/>
      <c r="AZ264" s="197" t="s">
        <v>234</v>
      </c>
      <c r="BA264" s="197" t="s">
        <v>237</v>
      </c>
      <c r="BB264" s="198" t="s">
        <v>235</v>
      </c>
      <c r="BC264" s="197" t="s">
        <v>234</v>
      </c>
      <c r="BL264" s="41" t="s">
        <v>248</v>
      </c>
      <c r="BM264" s="41" t="s">
        <v>148</v>
      </c>
    </row>
    <row r="265" spans="2:65" ht="18" customHeight="1">
      <c r="B265" s="333"/>
      <c r="C265" s="334"/>
      <c r="D265" s="334"/>
      <c r="E265" s="334"/>
      <c r="F265" s="334"/>
      <c r="G265" s="334"/>
      <c r="H265" s="334"/>
      <c r="I265" s="335"/>
      <c r="J265" s="333"/>
      <c r="K265" s="334"/>
      <c r="L265" s="334"/>
      <c r="M265" s="334"/>
      <c r="N265" s="339"/>
      <c r="O265" s="87"/>
      <c r="P265" s="15" t="s">
        <v>45</v>
      </c>
      <c r="Q265" s="42"/>
      <c r="R265" s="15" t="s">
        <v>46</v>
      </c>
      <c r="S265" s="86"/>
      <c r="T265" s="341" t="s">
        <v>20</v>
      </c>
      <c r="U265" s="342"/>
      <c r="V265" s="343"/>
      <c r="W265" s="344"/>
      <c r="X265" s="344"/>
      <c r="Y265" s="57" t="s">
        <v>8</v>
      </c>
      <c r="Z265" s="81"/>
      <c r="AA265" s="82"/>
      <c r="AB265" s="82"/>
      <c r="AC265" s="83" t="s">
        <v>8</v>
      </c>
      <c r="AD265" s="81"/>
      <c r="AE265" s="82"/>
      <c r="AF265" s="82"/>
      <c r="AG265" s="84" t="s">
        <v>8</v>
      </c>
      <c r="AH265" s="324">
        <f>IF(V265="賃金で算定",V266+Z266-AD266,0)</f>
        <v>0</v>
      </c>
      <c r="AI265" s="325"/>
      <c r="AJ265" s="325"/>
      <c r="AK265" s="326"/>
      <c r="AL265" s="49"/>
      <c r="AM265" s="50"/>
      <c r="AN265" s="345"/>
      <c r="AO265" s="346"/>
      <c r="AP265" s="346"/>
      <c r="AQ265" s="346"/>
      <c r="AR265" s="346"/>
      <c r="AS265" s="84" t="s">
        <v>8</v>
      </c>
      <c r="AV265" s="44" t="str">
        <f>IF(OR(O265="",Q265=""),"", IF(O265&lt;20,DATE(O265+118,Q265,IF(S265="",1,S265)),DATE(O265+88,Q265,IF(S265="",1,S265))))</f>
        <v/>
      </c>
      <c r="AW265" s="45" t="str">
        <f>IF(AV265&lt;=設定シート!C$15,"昔",IF(AV265&lt;=設定シート!E$15,"上",IF(AV265&lt;=設定シート!G$15,"中","下")))</f>
        <v>下</v>
      </c>
      <c r="AX265" s="4">
        <f>IF(AV265&lt;=設定シート!$E$36,5,IF(AV265&lt;=設定シート!$I$36,7,IF(AV265&lt;=設定シート!$M$36,9,11)))</f>
        <v>11</v>
      </c>
      <c r="AY265" s="201"/>
      <c r="AZ265" s="199"/>
      <c r="BA265" s="203">
        <f>AN265</f>
        <v>0</v>
      </c>
      <c r="BB265" s="199"/>
      <c r="BC265" s="199"/>
    </row>
    <row r="266" spans="2:65" ht="18" customHeight="1">
      <c r="B266" s="336"/>
      <c r="C266" s="337"/>
      <c r="D266" s="337"/>
      <c r="E266" s="337"/>
      <c r="F266" s="337"/>
      <c r="G266" s="337"/>
      <c r="H266" s="337"/>
      <c r="I266" s="338"/>
      <c r="J266" s="336"/>
      <c r="K266" s="337"/>
      <c r="L266" s="337"/>
      <c r="M266" s="337"/>
      <c r="N266" s="340"/>
      <c r="O266" s="88"/>
      <c r="P266" s="5" t="s">
        <v>45</v>
      </c>
      <c r="Q266" s="43"/>
      <c r="R266" s="5" t="s">
        <v>46</v>
      </c>
      <c r="S266" s="89"/>
      <c r="T266" s="347" t="s">
        <v>21</v>
      </c>
      <c r="U266" s="348"/>
      <c r="V266" s="349"/>
      <c r="W266" s="350"/>
      <c r="X266" s="350"/>
      <c r="Y266" s="351"/>
      <c r="Z266" s="352"/>
      <c r="AA266" s="353"/>
      <c r="AB266" s="353"/>
      <c r="AC266" s="353"/>
      <c r="AD266" s="352"/>
      <c r="AE266" s="353"/>
      <c r="AF266" s="353"/>
      <c r="AG266" s="354"/>
      <c r="AH266" s="328">
        <f>IF(V265="賃金で算定",0,V266+Z266-AD266)</f>
        <v>0</v>
      </c>
      <c r="AI266" s="328"/>
      <c r="AJ266" s="328"/>
      <c r="AK266" s="329"/>
      <c r="AL266" s="355">
        <f>IF(V265="賃金で算定","賃金で算定",IF(OR(V266=0,$F283="",AV265=""),0,IF(AW265="昔",VLOOKUP($F283,労務比率,AX265,FALSE),IF(AW265="上",VLOOKUP($F283,労務比率,AX265,FALSE),IF(AW265="中",VLOOKUP($F283,労務比率,AX265,FALSE),VLOOKUP($F283,労務比率,AX265,FALSE))))))</f>
        <v>0</v>
      </c>
      <c r="AM266" s="356"/>
      <c r="AN266" s="330">
        <f>IF(V265="賃金で算定",0,INT(AH266*AL266/100))</f>
        <v>0</v>
      </c>
      <c r="AO266" s="331"/>
      <c r="AP266" s="331"/>
      <c r="AQ266" s="331"/>
      <c r="AR266" s="331"/>
      <c r="AS266" s="29"/>
      <c r="AV266" s="44"/>
      <c r="AW266" s="45"/>
      <c r="AY266" s="202">
        <f>AH266</f>
        <v>0</v>
      </c>
      <c r="AZ266" s="200">
        <f>IF(AV265&lt;=設定シート!C$85,AH266,IF(AND(AV265&gt;=設定シート!E$85,AV265&lt;=設定シート!G$85),AH266*105/108,AH266))</f>
        <v>0</v>
      </c>
      <c r="BA266" s="197"/>
      <c r="BB266" s="200">
        <f>IF($AL266="賃金で算定",0,INT(AY266*$AL266/100))</f>
        <v>0</v>
      </c>
      <c r="BC266" s="200">
        <f>IF(AY266=AZ266,BB266,AZ266*$AL266/100)</f>
        <v>0</v>
      </c>
      <c r="BL266" s="41">
        <f>IF(AY266=AZ266,0,1)</f>
        <v>0</v>
      </c>
      <c r="BM266" s="41" t="str">
        <f>IF(BL266=1,AL266,"")</f>
        <v/>
      </c>
    </row>
    <row r="267" spans="2:65" ht="18" customHeight="1">
      <c r="B267" s="333"/>
      <c r="C267" s="334"/>
      <c r="D267" s="334"/>
      <c r="E267" s="334"/>
      <c r="F267" s="334"/>
      <c r="G267" s="334"/>
      <c r="H267" s="334"/>
      <c r="I267" s="335"/>
      <c r="J267" s="333"/>
      <c r="K267" s="334"/>
      <c r="L267" s="334"/>
      <c r="M267" s="334"/>
      <c r="N267" s="339"/>
      <c r="O267" s="87"/>
      <c r="P267" s="15" t="s">
        <v>45</v>
      </c>
      <c r="Q267" s="42"/>
      <c r="R267" s="15" t="s">
        <v>46</v>
      </c>
      <c r="S267" s="86"/>
      <c r="T267" s="341" t="s">
        <v>47</v>
      </c>
      <c r="U267" s="342"/>
      <c r="V267" s="343"/>
      <c r="W267" s="344"/>
      <c r="X267" s="344"/>
      <c r="Y267" s="58"/>
      <c r="Z267" s="31"/>
      <c r="AA267" s="32"/>
      <c r="AB267" s="32"/>
      <c r="AC267" s="33"/>
      <c r="AD267" s="31"/>
      <c r="AE267" s="32"/>
      <c r="AF267" s="32"/>
      <c r="AG267" s="38"/>
      <c r="AH267" s="324">
        <f>IF(V267="賃金で算定",V268+Z268-AD268,0)</f>
        <v>0</v>
      </c>
      <c r="AI267" s="325"/>
      <c r="AJ267" s="325"/>
      <c r="AK267" s="326"/>
      <c r="AL267" s="49"/>
      <c r="AM267" s="50"/>
      <c r="AN267" s="345"/>
      <c r="AO267" s="346"/>
      <c r="AP267" s="346"/>
      <c r="AQ267" s="346"/>
      <c r="AR267" s="346"/>
      <c r="AS267" s="30"/>
      <c r="AV267" s="44" t="str">
        <f>IF(OR(O267="",Q267=""),"", IF(O267&lt;20,DATE(O267+118,Q267,IF(S267="",1,S267)),DATE(O267+88,Q267,IF(S267="",1,S267))))</f>
        <v/>
      </c>
      <c r="AW267" s="45" t="str">
        <f>IF(AV267&lt;=設定シート!C$15,"昔",IF(AV267&lt;=設定シート!E$15,"上",IF(AV267&lt;=設定シート!G$15,"中","下")))</f>
        <v>下</v>
      </c>
      <c r="AX267" s="4">
        <f>IF(AV267&lt;=設定シート!$E$36,5,IF(AV267&lt;=設定シート!$I$36,7,IF(AV267&lt;=設定シート!$M$36,9,11)))</f>
        <v>11</v>
      </c>
      <c r="AY267" s="201"/>
      <c r="AZ267" s="199"/>
      <c r="BA267" s="203">
        <f t="shared" ref="BA267" si="146">AN267</f>
        <v>0</v>
      </c>
      <c r="BB267" s="199"/>
      <c r="BC267" s="199"/>
      <c r="BL267" s="41"/>
      <c r="BM267" s="41"/>
    </row>
    <row r="268" spans="2:65" ht="18" customHeight="1">
      <c r="B268" s="336"/>
      <c r="C268" s="337"/>
      <c r="D268" s="337"/>
      <c r="E268" s="337"/>
      <c r="F268" s="337"/>
      <c r="G268" s="337"/>
      <c r="H268" s="337"/>
      <c r="I268" s="338"/>
      <c r="J268" s="336"/>
      <c r="K268" s="337"/>
      <c r="L268" s="337"/>
      <c r="M268" s="337"/>
      <c r="N268" s="340"/>
      <c r="O268" s="88"/>
      <c r="P268" s="5" t="s">
        <v>45</v>
      </c>
      <c r="Q268" s="43"/>
      <c r="R268" s="5" t="s">
        <v>46</v>
      </c>
      <c r="S268" s="89"/>
      <c r="T268" s="347" t="s">
        <v>48</v>
      </c>
      <c r="U268" s="348"/>
      <c r="V268" s="349"/>
      <c r="W268" s="350"/>
      <c r="X268" s="350"/>
      <c r="Y268" s="351"/>
      <c r="Z268" s="352"/>
      <c r="AA268" s="353"/>
      <c r="AB268" s="353"/>
      <c r="AC268" s="353"/>
      <c r="AD268" s="352"/>
      <c r="AE268" s="353"/>
      <c r="AF268" s="353"/>
      <c r="AG268" s="354"/>
      <c r="AH268" s="328">
        <f>IF(V267="賃金で算定",0,V268+Z268-AD268)</f>
        <v>0</v>
      </c>
      <c r="AI268" s="328"/>
      <c r="AJ268" s="328"/>
      <c r="AK268" s="329"/>
      <c r="AL268" s="355">
        <f>IF(V267="賃金で算定","賃金で算定",IF(OR(V268=0,$F283="",AV267=""),0,IF(AW267="昔",VLOOKUP($F283,労務比率,AX267,FALSE),IF(AW267="上",VLOOKUP($F283,労務比率,AX267,FALSE),IF(AW267="中",VLOOKUP($F283,労務比率,AX267,FALSE),VLOOKUP($F283,労務比率,AX267,FALSE))))))</f>
        <v>0</v>
      </c>
      <c r="AM268" s="356"/>
      <c r="AN268" s="330">
        <f>IF(V267="賃金で算定",0,INT(AH268*AL268/100))</f>
        <v>0</v>
      </c>
      <c r="AO268" s="331"/>
      <c r="AP268" s="331"/>
      <c r="AQ268" s="331"/>
      <c r="AR268" s="331"/>
      <c r="AS268" s="29"/>
      <c r="AV268" s="44"/>
      <c r="AW268" s="45"/>
      <c r="AY268" s="202">
        <f t="shared" ref="AY268" si="147">AH268</f>
        <v>0</v>
      </c>
      <c r="AZ268" s="200">
        <f>IF(AV267&lt;=設定シート!C$85,AH268,IF(AND(AV267&gt;=設定シート!E$85,AV267&lt;=設定シート!G$85),AH268*105/108,AH268))</f>
        <v>0</v>
      </c>
      <c r="BA268" s="197"/>
      <c r="BB268" s="200">
        <f t="shared" ref="BB268" si="148">IF($AL268="賃金で算定",0,INT(AY268*$AL268/100))</f>
        <v>0</v>
      </c>
      <c r="BC268" s="200">
        <f>IF(AY268=AZ268,BB268,AZ268*$AL268/100)</f>
        <v>0</v>
      </c>
      <c r="BL268" s="41">
        <f>IF(AY268=AZ268,0,1)</f>
        <v>0</v>
      </c>
      <c r="BM268" s="41" t="str">
        <f>IF(BL268=1,AL268,"")</f>
        <v/>
      </c>
    </row>
    <row r="269" spans="2:65" ht="18" customHeight="1">
      <c r="B269" s="333"/>
      <c r="C269" s="334"/>
      <c r="D269" s="334"/>
      <c r="E269" s="334"/>
      <c r="F269" s="334"/>
      <c r="G269" s="334"/>
      <c r="H269" s="334"/>
      <c r="I269" s="335"/>
      <c r="J269" s="333"/>
      <c r="K269" s="334"/>
      <c r="L269" s="334"/>
      <c r="M269" s="334"/>
      <c r="N269" s="339"/>
      <c r="O269" s="87"/>
      <c r="P269" s="15" t="s">
        <v>45</v>
      </c>
      <c r="Q269" s="42"/>
      <c r="R269" s="15" t="s">
        <v>46</v>
      </c>
      <c r="S269" s="86"/>
      <c r="T269" s="341" t="s">
        <v>47</v>
      </c>
      <c r="U269" s="342"/>
      <c r="V269" s="343"/>
      <c r="W269" s="344"/>
      <c r="X269" s="344"/>
      <c r="Y269" s="58"/>
      <c r="Z269" s="31"/>
      <c r="AA269" s="32"/>
      <c r="AB269" s="32"/>
      <c r="AC269" s="33"/>
      <c r="AD269" s="31"/>
      <c r="AE269" s="32"/>
      <c r="AF269" s="32"/>
      <c r="AG269" s="38"/>
      <c r="AH269" s="324">
        <f>IF(V269="賃金で算定",V270+Z270-AD270,0)</f>
        <v>0</v>
      </c>
      <c r="AI269" s="325"/>
      <c r="AJ269" s="325"/>
      <c r="AK269" s="326"/>
      <c r="AL269" s="49"/>
      <c r="AM269" s="50"/>
      <c r="AN269" s="345"/>
      <c r="AO269" s="346"/>
      <c r="AP269" s="346"/>
      <c r="AQ269" s="346"/>
      <c r="AR269" s="346"/>
      <c r="AS269" s="30"/>
      <c r="AV269" s="44" t="str">
        <f>IF(OR(O269="",Q269=""),"", IF(O269&lt;20,DATE(O269+118,Q269,IF(S269="",1,S269)),DATE(O269+88,Q269,IF(S269="",1,S269))))</f>
        <v/>
      </c>
      <c r="AW269" s="45" t="str">
        <f>IF(AV269&lt;=設定シート!C$15,"昔",IF(AV269&lt;=設定シート!E$15,"上",IF(AV269&lt;=設定シート!G$15,"中","下")))</f>
        <v>下</v>
      </c>
      <c r="AX269" s="4">
        <f>IF(AV269&lt;=設定シート!$E$36,5,IF(AV269&lt;=設定シート!$I$36,7,IF(AV269&lt;=設定シート!$M$36,9,11)))</f>
        <v>11</v>
      </c>
      <c r="AY269" s="201"/>
      <c r="AZ269" s="199"/>
      <c r="BA269" s="203">
        <f t="shared" ref="BA269" si="149">AN269</f>
        <v>0</v>
      </c>
      <c r="BB269" s="199"/>
      <c r="BC269" s="199"/>
    </row>
    <row r="270" spans="2:65" ht="18" customHeight="1">
      <c r="B270" s="336"/>
      <c r="C270" s="337"/>
      <c r="D270" s="337"/>
      <c r="E270" s="337"/>
      <c r="F270" s="337"/>
      <c r="G270" s="337"/>
      <c r="H270" s="337"/>
      <c r="I270" s="338"/>
      <c r="J270" s="336"/>
      <c r="K270" s="337"/>
      <c r="L270" s="337"/>
      <c r="M270" s="337"/>
      <c r="N270" s="340"/>
      <c r="O270" s="88"/>
      <c r="P270" s="5" t="s">
        <v>45</v>
      </c>
      <c r="Q270" s="43"/>
      <c r="R270" s="5" t="s">
        <v>46</v>
      </c>
      <c r="S270" s="89"/>
      <c r="T270" s="347" t="s">
        <v>48</v>
      </c>
      <c r="U270" s="348"/>
      <c r="V270" s="349"/>
      <c r="W270" s="350"/>
      <c r="X270" s="350"/>
      <c r="Y270" s="351"/>
      <c r="Z270" s="349"/>
      <c r="AA270" s="350"/>
      <c r="AB270" s="350"/>
      <c r="AC270" s="350"/>
      <c r="AD270" s="349"/>
      <c r="AE270" s="350"/>
      <c r="AF270" s="350"/>
      <c r="AG270" s="351"/>
      <c r="AH270" s="328">
        <f>IF(V269="賃金で算定",0,V270+Z270-AD270)</f>
        <v>0</v>
      </c>
      <c r="AI270" s="328"/>
      <c r="AJ270" s="328"/>
      <c r="AK270" s="329"/>
      <c r="AL270" s="355">
        <f>IF(V269="賃金で算定","賃金で算定",IF(OR(V270=0,$F283="",AV269=""),0,IF(AW269="昔",VLOOKUP($F283,労務比率,AX269,FALSE),IF(AW269="上",VLOOKUP($F283,労務比率,AX269,FALSE),IF(AW269="中",VLOOKUP($F283,労務比率,AX269,FALSE),VLOOKUP($F283,労務比率,AX269,FALSE))))))</f>
        <v>0</v>
      </c>
      <c r="AM270" s="356"/>
      <c r="AN270" s="330">
        <f>IF(V269="賃金で算定",0,INT(AH270*AL270/100))</f>
        <v>0</v>
      </c>
      <c r="AO270" s="331"/>
      <c r="AP270" s="331"/>
      <c r="AQ270" s="331"/>
      <c r="AR270" s="331"/>
      <c r="AS270" s="29"/>
      <c r="AV270" s="44"/>
      <c r="AW270" s="45"/>
      <c r="AY270" s="202">
        <f t="shared" ref="AY270" si="150">AH270</f>
        <v>0</v>
      </c>
      <c r="AZ270" s="200">
        <f>IF(AV269&lt;=設定シート!C$85,AH270,IF(AND(AV269&gt;=設定シート!E$85,AV269&lt;=設定シート!G$85),AH270*105/108,AH270))</f>
        <v>0</v>
      </c>
      <c r="BA270" s="197"/>
      <c r="BB270" s="200">
        <f t="shared" ref="BB270" si="151">IF($AL270="賃金で算定",0,INT(AY270*$AL270/100))</f>
        <v>0</v>
      </c>
      <c r="BC270" s="200">
        <f>IF(AY270=AZ270,BB270,AZ270*$AL270/100)</f>
        <v>0</v>
      </c>
      <c r="BL270" s="41">
        <f>IF(AY270=AZ270,0,1)</f>
        <v>0</v>
      </c>
      <c r="BM270" s="41" t="str">
        <f>IF(BL270=1,AL270,"")</f>
        <v/>
      </c>
    </row>
    <row r="271" spans="2:65" ht="18" customHeight="1">
      <c r="B271" s="333"/>
      <c r="C271" s="334"/>
      <c r="D271" s="334"/>
      <c r="E271" s="334"/>
      <c r="F271" s="334"/>
      <c r="G271" s="334"/>
      <c r="H271" s="334"/>
      <c r="I271" s="335"/>
      <c r="J271" s="333"/>
      <c r="K271" s="334"/>
      <c r="L271" s="334"/>
      <c r="M271" s="334"/>
      <c r="N271" s="339"/>
      <c r="O271" s="87"/>
      <c r="P271" s="15" t="s">
        <v>45</v>
      </c>
      <c r="Q271" s="42"/>
      <c r="R271" s="15" t="s">
        <v>46</v>
      </c>
      <c r="S271" s="86"/>
      <c r="T271" s="341" t="s">
        <v>20</v>
      </c>
      <c r="U271" s="342"/>
      <c r="V271" s="343"/>
      <c r="W271" s="344"/>
      <c r="X271" s="344"/>
      <c r="Y271" s="59"/>
      <c r="Z271" s="27"/>
      <c r="AA271" s="28"/>
      <c r="AB271" s="28"/>
      <c r="AC271" s="39"/>
      <c r="AD271" s="27"/>
      <c r="AE271" s="28"/>
      <c r="AF271" s="28"/>
      <c r="AG271" s="40"/>
      <c r="AH271" s="324">
        <f>IF(V271="賃金で算定",V272+Z272-AD272,0)</f>
        <v>0</v>
      </c>
      <c r="AI271" s="325"/>
      <c r="AJ271" s="325"/>
      <c r="AK271" s="326"/>
      <c r="AL271" s="49"/>
      <c r="AM271" s="50"/>
      <c r="AN271" s="345"/>
      <c r="AO271" s="346"/>
      <c r="AP271" s="346"/>
      <c r="AQ271" s="346"/>
      <c r="AR271" s="346"/>
      <c r="AS271" s="30"/>
      <c r="AV271" s="44" t="str">
        <f>IF(OR(O271="",Q271=""),"", IF(O271&lt;20,DATE(O271+118,Q271,IF(S271="",1,S271)),DATE(O271+88,Q271,IF(S271="",1,S271))))</f>
        <v/>
      </c>
      <c r="AW271" s="45" t="str">
        <f>IF(AV271&lt;=設定シート!C$15,"昔",IF(AV271&lt;=設定シート!E$15,"上",IF(AV271&lt;=設定シート!G$15,"中","下")))</f>
        <v>下</v>
      </c>
      <c r="AX271" s="4">
        <f>IF(AV271&lt;=設定シート!$E$36,5,IF(AV271&lt;=設定シート!$I$36,7,IF(AV271&lt;=設定シート!$M$36,9,11)))</f>
        <v>11</v>
      </c>
      <c r="AY271" s="201"/>
      <c r="AZ271" s="199"/>
      <c r="BA271" s="203">
        <f t="shared" ref="BA271" si="152">AN271</f>
        <v>0</v>
      </c>
      <c r="BB271" s="199"/>
      <c r="BC271" s="199"/>
    </row>
    <row r="272" spans="2:65" ht="18" customHeight="1">
      <c r="B272" s="336"/>
      <c r="C272" s="337"/>
      <c r="D272" s="337"/>
      <c r="E272" s="337"/>
      <c r="F272" s="337"/>
      <c r="G272" s="337"/>
      <c r="H272" s="337"/>
      <c r="I272" s="338"/>
      <c r="J272" s="336"/>
      <c r="K272" s="337"/>
      <c r="L272" s="337"/>
      <c r="M272" s="337"/>
      <c r="N272" s="340"/>
      <c r="O272" s="88"/>
      <c r="P272" s="5" t="s">
        <v>45</v>
      </c>
      <c r="Q272" s="43"/>
      <c r="R272" s="5" t="s">
        <v>46</v>
      </c>
      <c r="S272" s="89"/>
      <c r="T272" s="347" t="s">
        <v>21</v>
      </c>
      <c r="U272" s="348"/>
      <c r="V272" s="349"/>
      <c r="W272" s="350"/>
      <c r="X272" s="350"/>
      <c r="Y272" s="351"/>
      <c r="Z272" s="352"/>
      <c r="AA272" s="353"/>
      <c r="AB272" s="353"/>
      <c r="AC272" s="353"/>
      <c r="AD272" s="352"/>
      <c r="AE272" s="353"/>
      <c r="AF272" s="353"/>
      <c r="AG272" s="354"/>
      <c r="AH272" s="328">
        <f>IF(V271="賃金で算定",0,V272+Z272-AD272)</f>
        <v>0</v>
      </c>
      <c r="AI272" s="328"/>
      <c r="AJ272" s="328"/>
      <c r="AK272" s="329"/>
      <c r="AL272" s="355">
        <f>IF(V271="賃金で算定","賃金で算定",IF(OR(V272=0,$F283="",AV271=""),0,IF(AW271="昔",VLOOKUP($F283,労務比率,AX271,FALSE),IF(AW271="上",VLOOKUP($F283,労務比率,AX271,FALSE),IF(AW271="中",VLOOKUP($F283,労務比率,AX271,FALSE),VLOOKUP($F283,労務比率,AX271,FALSE))))))</f>
        <v>0</v>
      </c>
      <c r="AM272" s="356"/>
      <c r="AN272" s="330">
        <f>IF(V271="賃金で算定",0,INT(AH272*AL272/100))</f>
        <v>0</v>
      </c>
      <c r="AO272" s="331"/>
      <c r="AP272" s="331"/>
      <c r="AQ272" s="331"/>
      <c r="AR272" s="331"/>
      <c r="AS272" s="29"/>
      <c r="AV272" s="44"/>
      <c r="AW272" s="45"/>
      <c r="AY272" s="202">
        <f t="shared" ref="AY272" si="153">AH272</f>
        <v>0</v>
      </c>
      <c r="AZ272" s="200">
        <f>IF(AV271&lt;=設定シート!C$85,AH272,IF(AND(AV271&gt;=設定シート!E$85,AV271&lt;=設定シート!G$85),AH272*105/108,AH272))</f>
        <v>0</v>
      </c>
      <c r="BA272" s="197"/>
      <c r="BB272" s="200">
        <f t="shared" ref="BB272" si="154">IF($AL272="賃金で算定",0,INT(AY272*$AL272/100))</f>
        <v>0</v>
      </c>
      <c r="BC272" s="200">
        <f>IF(AY272=AZ272,BB272,AZ272*$AL272/100)</f>
        <v>0</v>
      </c>
      <c r="BL272" s="41">
        <f>IF(AY272=AZ272,0,1)</f>
        <v>0</v>
      </c>
      <c r="BM272" s="41" t="str">
        <f>IF(BL272=1,AL272,"")</f>
        <v/>
      </c>
    </row>
    <row r="273" spans="2:65" ht="18" customHeight="1">
      <c r="B273" s="333"/>
      <c r="C273" s="334"/>
      <c r="D273" s="334"/>
      <c r="E273" s="334"/>
      <c r="F273" s="334"/>
      <c r="G273" s="334"/>
      <c r="H273" s="334"/>
      <c r="I273" s="335"/>
      <c r="J273" s="333"/>
      <c r="K273" s="334"/>
      <c r="L273" s="334"/>
      <c r="M273" s="334"/>
      <c r="N273" s="339"/>
      <c r="O273" s="87"/>
      <c r="P273" s="15" t="s">
        <v>45</v>
      </c>
      <c r="Q273" s="42"/>
      <c r="R273" s="15" t="s">
        <v>46</v>
      </c>
      <c r="S273" s="86"/>
      <c r="T273" s="341" t="s">
        <v>47</v>
      </c>
      <c r="U273" s="342"/>
      <c r="V273" s="343"/>
      <c r="W273" s="344"/>
      <c r="X273" s="344"/>
      <c r="Y273" s="58"/>
      <c r="Z273" s="31"/>
      <c r="AA273" s="32"/>
      <c r="AB273" s="32"/>
      <c r="AC273" s="33"/>
      <c r="AD273" s="31"/>
      <c r="AE273" s="32"/>
      <c r="AF273" s="32"/>
      <c r="AG273" s="38"/>
      <c r="AH273" s="324">
        <f>IF(V273="賃金で算定",V274+Z274-AD274,0)</f>
        <v>0</v>
      </c>
      <c r="AI273" s="325"/>
      <c r="AJ273" s="325"/>
      <c r="AK273" s="326"/>
      <c r="AL273" s="49"/>
      <c r="AM273" s="50"/>
      <c r="AN273" s="345"/>
      <c r="AO273" s="346"/>
      <c r="AP273" s="346"/>
      <c r="AQ273" s="346"/>
      <c r="AR273" s="346"/>
      <c r="AS273" s="30"/>
      <c r="AV273" s="44" t="str">
        <f>IF(OR(O273="",Q273=""),"", IF(O273&lt;20,DATE(O273+118,Q273,IF(S273="",1,S273)),DATE(O273+88,Q273,IF(S273="",1,S273))))</f>
        <v/>
      </c>
      <c r="AW273" s="45" t="str">
        <f>IF(AV273&lt;=設定シート!C$15,"昔",IF(AV273&lt;=設定シート!E$15,"上",IF(AV273&lt;=設定シート!G$15,"中","下")))</f>
        <v>下</v>
      </c>
      <c r="AX273" s="4">
        <f>IF(AV273&lt;=設定シート!$E$36,5,IF(AV273&lt;=設定シート!$I$36,7,IF(AV273&lt;=設定シート!$M$36,9,11)))</f>
        <v>11</v>
      </c>
      <c r="AY273" s="201"/>
      <c r="AZ273" s="199"/>
      <c r="BA273" s="203">
        <f t="shared" ref="BA273" si="155">AN273</f>
        <v>0</v>
      </c>
      <c r="BB273" s="199"/>
      <c r="BC273" s="199"/>
    </row>
    <row r="274" spans="2:65" ht="18" customHeight="1">
      <c r="B274" s="336"/>
      <c r="C274" s="337"/>
      <c r="D274" s="337"/>
      <c r="E274" s="337"/>
      <c r="F274" s="337"/>
      <c r="G274" s="337"/>
      <c r="H274" s="337"/>
      <c r="I274" s="338"/>
      <c r="J274" s="336"/>
      <c r="K274" s="337"/>
      <c r="L274" s="337"/>
      <c r="M274" s="337"/>
      <c r="N274" s="340"/>
      <c r="O274" s="88"/>
      <c r="P274" s="5" t="s">
        <v>45</v>
      </c>
      <c r="Q274" s="43"/>
      <c r="R274" s="5" t="s">
        <v>46</v>
      </c>
      <c r="S274" s="89"/>
      <c r="T274" s="347" t="s">
        <v>48</v>
      </c>
      <c r="U274" s="348"/>
      <c r="V274" s="349"/>
      <c r="W274" s="350"/>
      <c r="X274" s="350"/>
      <c r="Y274" s="351"/>
      <c r="Z274" s="349"/>
      <c r="AA274" s="350"/>
      <c r="AB274" s="350"/>
      <c r="AC274" s="350"/>
      <c r="AD274" s="352"/>
      <c r="AE274" s="353"/>
      <c r="AF274" s="353"/>
      <c r="AG274" s="354"/>
      <c r="AH274" s="328">
        <f>IF(V273="賃金で算定",0,V274+Z274-AD274)</f>
        <v>0</v>
      </c>
      <c r="AI274" s="328"/>
      <c r="AJ274" s="328"/>
      <c r="AK274" s="329"/>
      <c r="AL274" s="355">
        <f>IF(V273="賃金で算定","賃金で算定",IF(OR(V274=0,$F283="",AV273=""),0,IF(AW273="昔",VLOOKUP($F283,労務比率,AX273,FALSE),IF(AW273="上",VLOOKUP($F283,労務比率,AX273,FALSE),IF(AW273="中",VLOOKUP($F283,労務比率,AX273,FALSE),VLOOKUP($F283,労務比率,AX273,FALSE))))))</f>
        <v>0</v>
      </c>
      <c r="AM274" s="356"/>
      <c r="AN274" s="330">
        <f>IF(V273="賃金で算定",0,INT(AH274*AL274/100))</f>
        <v>0</v>
      </c>
      <c r="AO274" s="331"/>
      <c r="AP274" s="331"/>
      <c r="AQ274" s="331"/>
      <c r="AR274" s="331"/>
      <c r="AS274" s="29"/>
      <c r="AV274" s="44"/>
      <c r="AW274" s="45"/>
      <c r="AY274" s="202">
        <f t="shared" ref="AY274" si="156">AH274</f>
        <v>0</v>
      </c>
      <c r="AZ274" s="200">
        <f>IF(AV273&lt;=設定シート!C$85,AH274,IF(AND(AV273&gt;=設定シート!E$85,AV273&lt;=設定シート!G$85),AH274*105/108,AH274))</f>
        <v>0</v>
      </c>
      <c r="BA274" s="197"/>
      <c r="BB274" s="200">
        <f t="shared" ref="BB274" si="157">IF($AL274="賃金で算定",0,INT(AY274*$AL274/100))</f>
        <v>0</v>
      </c>
      <c r="BC274" s="200">
        <f>IF(AY274=AZ274,BB274,AZ274*$AL274/100)</f>
        <v>0</v>
      </c>
      <c r="BL274" s="41">
        <f>IF(AY274=AZ274,0,1)</f>
        <v>0</v>
      </c>
      <c r="BM274" s="41" t="str">
        <f>IF(BL274=1,AL274,"")</f>
        <v/>
      </c>
    </row>
    <row r="275" spans="2:65" ht="18" customHeight="1">
      <c r="B275" s="333"/>
      <c r="C275" s="334"/>
      <c r="D275" s="334"/>
      <c r="E275" s="334"/>
      <c r="F275" s="334"/>
      <c r="G275" s="334"/>
      <c r="H275" s="334"/>
      <c r="I275" s="335"/>
      <c r="J275" s="333"/>
      <c r="K275" s="334"/>
      <c r="L275" s="334"/>
      <c r="M275" s="334"/>
      <c r="N275" s="339"/>
      <c r="O275" s="87"/>
      <c r="P275" s="15" t="s">
        <v>45</v>
      </c>
      <c r="Q275" s="42"/>
      <c r="R275" s="15" t="s">
        <v>46</v>
      </c>
      <c r="S275" s="86"/>
      <c r="T275" s="341" t="s">
        <v>47</v>
      </c>
      <c r="U275" s="342"/>
      <c r="V275" s="343"/>
      <c r="W275" s="344"/>
      <c r="X275" s="344"/>
      <c r="Y275" s="58"/>
      <c r="Z275" s="31"/>
      <c r="AA275" s="32"/>
      <c r="AB275" s="32"/>
      <c r="AC275" s="33"/>
      <c r="AD275" s="31"/>
      <c r="AE275" s="32"/>
      <c r="AF275" s="32"/>
      <c r="AG275" s="38"/>
      <c r="AH275" s="324">
        <f>IF(V275="賃金で算定",V276+Z276-AD276,0)</f>
        <v>0</v>
      </c>
      <c r="AI275" s="325"/>
      <c r="AJ275" s="325"/>
      <c r="AK275" s="326"/>
      <c r="AL275" s="49"/>
      <c r="AM275" s="50"/>
      <c r="AN275" s="345"/>
      <c r="AO275" s="346"/>
      <c r="AP275" s="346"/>
      <c r="AQ275" s="346"/>
      <c r="AR275" s="346"/>
      <c r="AS275" s="30"/>
      <c r="AV275" s="44" t="str">
        <f>IF(OR(O275="",Q275=""),"", IF(O275&lt;20,DATE(O275+118,Q275,IF(S275="",1,S275)),DATE(O275+88,Q275,IF(S275="",1,S275))))</f>
        <v/>
      </c>
      <c r="AW275" s="45" t="str">
        <f>IF(AV275&lt;=設定シート!C$15,"昔",IF(AV275&lt;=設定シート!E$15,"上",IF(AV275&lt;=設定シート!G$15,"中","下")))</f>
        <v>下</v>
      </c>
      <c r="AX275" s="4">
        <f>IF(AV275&lt;=設定シート!$E$36,5,IF(AV275&lt;=設定シート!$I$36,7,IF(AV275&lt;=設定シート!$M$36,9,11)))</f>
        <v>11</v>
      </c>
      <c r="AY275" s="201"/>
      <c r="AZ275" s="199"/>
      <c r="BA275" s="203">
        <f t="shared" ref="BA275" si="158">AN275</f>
        <v>0</v>
      </c>
      <c r="BB275" s="199"/>
      <c r="BC275" s="199"/>
    </row>
    <row r="276" spans="2:65" ht="18" customHeight="1">
      <c r="B276" s="336"/>
      <c r="C276" s="337"/>
      <c r="D276" s="337"/>
      <c r="E276" s="337"/>
      <c r="F276" s="337"/>
      <c r="G276" s="337"/>
      <c r="H276" s="337"/>
      <c r="I276" s="338"/>
      <c r="J276" s="336"/>
      <c r="K276" s="337"/>
      <c r="L276" s="337"/>
      <c r="M276" s="337"/>
      <c r="N276" s="340"/>
      <c r="O276" s="88"/>
      <c r="P276" s="5" t="s">
        <v>45</v>
      </c>
      <c r="Q276" s="43"/>
      <c r="R276" s="5" t="s">
        <v>46</v>
      </c>
      <c r="S276" s="89"/>
      <c r="T276" s="347" t="s">
        <v>48</v>
      </c>
      <c r="U276" s="348"/>
      <c r="V276" s="349"/>
      <c r="W276" s="350"/>
      <c r="X276" s="350"/>
      <c r="Y276" s="351"/>
      <c r="Z276" s="349"/>
      <c r="AA276" s="350"/>
      <c r="AB276" s="350"/>
      <c r="AC276" s="350"/>
      <c r="AD276" s="352"/>
      <c r="AE276" s="353"/>
      <c r="AF276" s="353"/>
      <c r="AG276" s="354"/>
      <c r="AH276" s="328">
        <f>IF(V275="賃金で算定",0,V276+Z276-AD276)</f>
        <v>0</v>
      </c>
      <c r="AI276" s="328"/>
      <c r="AJ276" s="328"/>
      <c r="AK276" s="329"/>
      <c r="AL276" s="355">
        <f>IF(V275="賃金で算定","賃金で算定",IF(OR(V276=0,$F283="",AV275=""),0,IF(AW275="昔",VLOOKUP($F283,労務比率,AX275,FALSE),IF(AW275="上",VLOOKUP($F283,労務比率,AX275,FALSE),IF(AW275="中",VLOOKUP($F283,労務比率,AX275,FALSE),VLOOKUP($F283,労務比率,AX275,FALSE))))))</f>
        <v>0</v>
      </c>
      <c r="AM276" s="356"/>
      <c r="AN276" s="330">
        <f>IF(V275="賃金で算定",0,INT(AH276*AL276/100))</f>
        <v>0</v>
      </c>
      <c r="AO276" s="331"/>
      <c r="AP276" s="331"/>
      <c r="AQ276" s="331"/>
      <c r="AR276" s="331"/>
      <c r="AS276" s="29"/>
      <c r="AV276" s="44"/>
      <c r="AW276" s="45"/>
      <c r="AY276" s="202">
        <f t="shared" ref="AY276" si="159">AH276</f>
        <v>0</v>
      </c>
      <c r="AZ276" s="200">
        <f>IF(AV275&lt;=設定シート!C$85,AH276,IF(AND(AV275&gt;=設定シート!E$85,AV275&lt;=設定シート!G$85),AH276*105/108,AH276))</f>
        <v>0</v>
      </c>
      <c r="BA276" s="197"/>
      <c r="BB276" s="200">
        <f t="shared" ref="BB276" si="160">IF($AL276="賃金で算定",0,INT(AY276*$AL276/100))</f>
        <v>0</v>
      </c>
      <c r="BC276" s="200">
        <f>IF(AY276=AZ276,BB276,AZ276*$AL276/100)</f>
        <v>0</v>
      </c>
      <c r="BL276" s="41">
        <f>IF(AY276=AZ276,0,1)</f>
        <v>0</v>
      </c>
      <c r="BM276" s="41" t="str">
        <f>IF(BL276=1,AL276,"")</f>
        <v/>
      </c>
    </row>
    <row r="277" spans="2:65" ht="18" customHeight="1">
      <c r="B277" s="333"/>
      <c r="C277" s="334"/>
      <c r="D277" s="334"/>
      <c r="E277" s="334"/>
      <c r="F277" s="334"/>
      <c r="G277" s="334"/>
      <c r="H277" s="334"/>
      <c r="I277" s="335"/>
      <c r="J277" s="333"/>
      <c r="K277" s="334"/>
      <c r="L277" s="334"/>
      <c r="M277" s="334"/>
      <c r="N277" s="339"/>
      <c r="O277" s="87"/>
      <c r="P277" s="15" t="s">
        <v>45</v>
      </c>
      <c r="Q277" s="42"/>
      <c r="R277" s="15" t="s">
        <v>46</v>
      </c>
      <c r="S277" s="86"/>
      <c r="T277" s="341" t="s">
        <v>20</v>
      </c>
      <c r="U277" s="342"/>
      <c r="V277" s="343"/>
      <c r="W277" s="344"/>
      <c r="X277" s="344"/>
      <c r="Y277" s="58"/>
      <c r="Z277" s="31"/>
      <c r="AA277" s="32"/>
      <c r="AB277" s="32"/>
      <c r="AC277" s="33"/>
      <c r="AD277" s="31"/>
      <c r="AE277" s="32"/>
      <c r="AF277" s="32"/>
      <c r="AG277" s="38"/>
      <c r="AH277" s="324">
        <f>IF(V277="賃金で算定",V278+Z278-AD278,0)</f>
        <v>0</v>
      </c>
      <c r="AI277" s="325"/>
      <c r="AJ277" s="325"/>
      <c r="AK277" s="326"/>
      <c r="AL277" s="49"/>
      <c r="AM277" s="50"/>
      <c r="AN277" s="345"/>
      <c r="AO277" s="346"/>
      <c r="AP277" s="346"/>
      <c r="AQ277" s="346"/>
      <c r="AR277" s="346"/>
      <c r="AS277" s="30"/>
      <c r="AV277" s="44" t="str">
        <f>IF(OR(O277="",Q277=""),"", IF(O277&lt;20,DATE(O277+118,Q277,IF(S277="",1,S277)),DATE(O277+88,Q277,IF(S277="",1,S277))))</f>
        <v/>
      </c>
      <c r="AW277" s="45" t="str">
        <f>IF(AV277&lt;=設定シート!C$15,"昔",IF(AV277&lt;=設定シート!E$15,"上",IF(AV277&lt;=設定シート!G$15,"中","下")))</f>
        <v>下</v>
      </c>
      <c r="AX277" s="4">
        <f>IF(AV277&lt;=設定シート!$E$36,5,IF(AV277&lt;=設定シート!$I$36,7,IF(AV277&lt;=設定シート!$M$36,9,11)))</f>
        <v>11</v>
      </c>
      <c r="AY277" s="201"/>
      <c r="AZ277" s="199"/>
      <c r="BA277" s="203">
        <f t="shared" ref="BA277" si="161">AN277</f>
        <v>0</v>
      </c>
      <c r="BB277" s="199"/>
      <c r="BC277" s="199"/>
    </row>
    <row r="278" spans="2:65" ht="18" customHeight="1">
      <c r="B278" s="336"/>
      <c r="C278" s="337"/>
      <c r="D278" s="337"/>
      <c r="E278" s="337"/>
      <c r="F278" s="337"/>
      <c r="G278" s="337"/>
      <c r="H278" s="337"/>
      <c r="I278" s="338"/>
      <c r="J278" s="336"/>
      <c r="K278" s="337"/>
      <c r="L278" s="337"/>
      <c r="M278" s="337"/>
      <c r="N278" s="340"/>
      <c r="O278" s="88"/>
      <c r="P278" s="5" t="s">
        <v>45</v>
      </c>
      <c r="Q278" s="43"/>
      <c r="R278" s="5" t="s">
        <v>46</v>
      </c>
      <c r="S278" s="89"/>
      <c r="T278" s="347" t="s">
        <v>21</v>
      </c>
      <c r="U278" s="348"/>
      <c r="V278" s="349"/>
      <c r="W278" s="350"/>
      <c r="X278" s="350"/>
      <c r="Y278" s="351"/>
      <c r="Z278" s="349"/>
      <c r="AA278" s="350"/>
      <c r="AB278" s="350"/>
      <c r="AC278" s="350"/>
      <c r="AD278" s="352"/>
      <c r="AE278" s="353"/>
      <c r="AF278" s="353"/>
      <c r="AG278" s="354"/>
      <c r="AH278" s="328">
        <f>IF(V277="賃金で算定",0,V278+Z278-AD278)</f>
        <v>0</v>
      </c>
      <c r="AI278" s="328"/>
      <c r="AJ278" s="328"/>
      <c r="AK278" s="329"/>
      <c r="AL278" s="355">
        <f>IF(V277="賃金で算定","賃金で算定",IF(OR(V278=0,$F283="",AV277=""),0,IF(AW277="昔",VLOOKUP($F283,労務比率,AX277,FALSE),IF(AW277="上",VLOOKUP($F283,労務比率,AX277,FALSE),IF(AW277="中",VLOOKUP($F283,労務比率,AX277,FALSE),VLOOKUP($F283,労務比率,AX277,FALSE))))))</f>
        <v>0</v>
      </c>
      <c r="AM278" s="356"/>
      <c r="AN278" s="330">
        <f>IF(V277="賃金で算定",0,INT(AH278*AL278/100))</f>
        <v>0</v>
      </c>
      <c r="AO278" s="331"/>
      <c r="AP278" s="331"/>
      <c r="AQ278" s="331"/>
      <c r="AR278" s="331"/>
      <c r="AS278" s="29"/>
      <c r="AV278" s="44"/>
      <c r="AW278" s="45"/>
      <c r="AY278" s="202">
        <f t="shared" ref="AY278" si="162">AH278</f>
        <v>0</v>
      </c>
      <c r="AZ278" s="200">
        <f>IF(AV277&lt;=設定シート!C$85,AH278,IF(AND(AV277&gt;=設定シート!E$85,AV277&lt;=設定シート!G$85),AH278*105/108,AH278))</f>
        <v>0</v>
      </c>
      <c r="BA278" s="197"/>
      <c r="BB278" s="200">
        <f t="shared" ref="BB278" si="163">IF($AL278="賃金で算定",0,INT(AY278*$AL278/100))</f>
        <v>0</v>
      </c>
      <c r="BC278" s="200">
        <f>IF(AY278=AZ278,BB278,AZ278*$AL278/100)</f>
        <v>0</v>
      </c>
      <c r="BL278" s="41">
        <f>IF(AY278=AZ278,0,1)</f>
        <v>0</v>
      </c>
      <c r="BM278" s="41" t="str">
        <f>IF(BL278=1,AL278,"")</f>
        <v/>
      </c>
    </row>
    <row r="279" spans="2:65" ht="18" customHeight="1">
      <c r="B279" s="333"/>
      <c r="C279" s="334"/>
      <c r="D279" s="334"/>
      <c r="E279" s="334"/>
      <c r="F279" s="334"/>
      <c r="G279" s="334"/>
      <c r="H279" s="334"/>
      <c r="I279" s="335"/>
      <c r="J279" s="333"/>
      <c r="K279" s="334"/>
      <c r="L279" s="334"/>
      <c r="M279" s="334"/>
      <c r="N279" s="339"/>
      <c r="O279" s="87"/>
      <c r="P279" s="15" t="s">
        <v>45</v>
      </c>
      <c r="Q279" s="42"/>
      <c r="R279" s="15" t="s">
        <v>46</v>
      </c>
      <c r="S279" s="86"/>
      <c r="T279" s="341" t="s">
        <v>47</v>
      </c>
      <c r="U279" s="342"/>
      <c r="V279" s="343"/>
      <c r="W279" s="344"/>
      <c r="X279" s="344"/>
      <c r="Y279" s="58"/>
      <c r="Z279" s="31"/>
      <c r="AA279" s="32"/>
      <c r="AB279" s="32"/>
      <c r="AC279" s="33"/>
      <c r="AD279" s="31"/>
      <c r="AE279" s="32"/>
      <c r="AF279" s="32"/>
      <c r="AG279" s="38"/>
      <c r="AH279" s="324">
        <f>IF(V279="賃金で算定",V280+Z280-AD280,0)</f>
        <v>0</v>
      </c>
      <c r="AI279" s="325"/>
      <c r="AJ279" s="325"/>
      <c r="AK279" s="326"/>
      <c r="AL279" s="49"/>
      <c r="AM279" s="50"/>
      <c r="AN279" s="345"/>
      <c r="AO279" s="346"/>
      <c r="AP279" s="346"/>
      <c r="AQ279" s="346"/>
      <c r="AR279" s="346"/>
      <c r="AS279" s="30"/>
      <c r="AV279" s="44" t="str">
        <f>IF(OR(O279="",Q279=""),"", IF(O279&lt;20,DATE(O279+118,Q279,IF(S279="",1,S279)),DATE(O279+88,Q279,IF(S279="",1,S279))))</f>
        <v/>
      </c>
      <c r="AW279" s="45" t="str">
        <f>IF(AV279&lt;=設定シート!C$15,"昔",IF(AV279&lt;=設定シート!E$15,"上",IF(AV279&lt;=設定シート!G$15,"中","下")))</f>
        <v>下</v>
      </c>
      <c r="AX279" s="4">
        <f>IF(AV279&lt;=設定シート!$E$36,5,IF(AV279&lt;=設定シート!$I$36,7,IF(AV279&lt;=設定シート!$M$36,9,11)))</f>
        <v>11</v>
      </c>
      <c r="AY279" s="201"/>
      <c r="AZ279" s="199"/>
      <c r="BA279" s="203">
        <f t="shared" ref="BA279" si="164">AN279</f>
        <v>0</v>
      </c>
      <c r="BB279" s="199"/>
      <c r="BC279" s="199"/>
    </row>
    <row r="280" spans="2:65" ht="18" customHeight="1">
      <c r="B280" s="336"/>
      <c r="C280" s="337"/>
      <c r="D280" s="337"/>
      <c r="E280" s="337"/>
      <c r="F280" s="337"/>
      <c r="G280" s="337"/>
      <c r="H280" s="337"/>
      <c r="I280" s="338"/>
      <c r="J280" s="336"/>
      <c r="K280" s="337"/>
      <c r="L280" s="337"/>
      <c r="M280" s="337"/>
      <c r="N280" s="340"/>
      <c r="O280" s="88"/>
      <c r="P280" s="5" t="s">
        <v>45</v>
      </c>
      <c r="Q280" s="43"/>
      <c r="R280" s="5" t="s">
        <v>46</v>
      </c>
      <c r="S280" s="89"/>
      <c r="T280" s="347" t="s">
        <v>48</v>
      </c>
      <c r="U280" s="348"/>
      <c r="V280" s="349"/>
      <c r="W280" s="350"/>
      <c r="X280" s="350"/>
      <c r="Y280" s="351"/>
      <c r="Z280" s="349"/>
      <c r="AA280" s="350"/>
      <c r="AB280" s="350"/>
      <c r="AC280" s="350"/>
      <c r="AD280" s="352"/>
      <c r="AE280" s="353"/>
      <c r="AF280" s="353"/>
      <c r="AG280" s="354"/>
      <c r="AH280" s="328">
        <f>IF(V279="賃金で算定",0,V280+Z280-AD280)</f>
        <v>0</v>
      </c>
      <c r="AI280" s="328"/>
      <c r="AJ280" s="328"/>
      <c r="AK280" s="329"/>
      <c r="AL280" s="355">
        <f>IF(V279="賃金で算定","賃金で算定",IF(OR(V280=0,$F283="",AV279=""),0,IF(AW279="昔",VLOOKUP($F283,労務比率,AX279,FALSE),IF(AW279="上",VLOOKUP($F283,労務比率,AX279,FALSE),IF(AW279="中",VLOOKUP($F283,労務比率,AX279,FALSE),VLOOKUP($F283,労務比率,AX279,FALSE))))))</f>
        <v>0</v>
      </c>
      <c r="AM280" s="356"/>
      <c r="AN280" s="330">
        <f>IF(V279="賃金で算定",0,INT(AH280*AL280/100))</f>
        <v>0</v>
      </c>
      <c r="AO280" s="331"/>
      <c r="AP280" s="331"/>
      <c r="AQ280" s="331"/>
      <c r="AR280" s="331"/>
      <c r="AS280" s="29"/>
      <c r="AV280" s="44"/>
      <c r="AW280" s="45"/>
      <c r="AY280" s="202">
        <f t="shared" ref="AY280" si="165">AH280</f>
        <v>0</v>
      </c>
      <c r="AZ280" s="200">
        <f>IF(AV279&lt;=設定シート!C$85,AH280,IF(AND(AV279&gt;=設定シート!E$85,AV279&lt;=設定シート!G$85),AH280*105/108,AH280))</f>
        <v>0</v>
      </c>
      <c r="BA280" s="197"/>
      <c r="BB280" s="200">
        <f t="shared" ref="BB280" si="166">IF($AL280="賃金で算定",0,INT(AY280*$AL280/100))</f>
        <v>0</v>
      </c>
      <c r="BC280" s="200">
        <f>IF(AY280=AZ280,BB280,AZ280*$AL280/100)</f>
        <v>0</v>
      </c>
      <c r="BL280" s="41">
        <f>IF(AY280=AZ280,0,1)</f>
        <v>0</v>
      </c>
      <c r="BM280" s="41" t="str">
        <f>IF(BL280=1,AL280,"")</f>
        <v/>
      </c>
    </row>
    <row r="281" spans="2:65" ht="18" customHeight="1">
      <c r="B281" s="333"/>
      <c r="C281" s="334"/>
      <c r="D281" s="334"/>
      <c r="E281" s="334"/>
      <c r="F281" s="334"/>
      <c r="G281" s="334"/>
      <c r="H281" s="334"/>
      <c r="I281" s="335"/>
      <c r="J281" s="333"/>
      <c r="K281" s="334"/>
      <c r="L281" s="334"/>
      <c r="M281" s="334"/>
      <c r="N281" s="339"/>
      <c r="O281" s="87"/>
      <c r="P281" s="15" t="s">
        <v>45</v>
      </c>
      <c r="Q281" s="42"/>
      <c r="R281" s="15" t="s">
        <v>46</v>
      </c>
      <c r="S281" s="86"/>
      <c r="T281" s="341" t="s">
        <v>47</v>
      </c>
      <c r="U281" s="342"/>
      <c r="V281" s="343"/>
      <c r="W281" s="344"/>
      <c r="X281" s="344"/>
      <c r="Y281" s="58"/>
      <c r="Z281" s="31"/>
      <c r="AA281" s="32"/>
      <c r="AB281" s="32"/>
      <c r="AC281" s="33"/>
      <c r="AD281" s="31"/>
      <c r="AE281" s="32"/>
      <c r="AF281" s="32"/>
      <c r="AG281" s="38"/>
      <c r="AH281" s="324">
        <f>IF(V281="賃金で算定",V282+Z282-AD282,0)</f>
        <v>0</v>
      </c>
      <c r="AI281" s="325"/>
      <c r="AJ281" s="325"/>
      <c r="AK281" s="326"/>
      <c r="AL281" s="49"/>
      <c r="AM281" s="50"/>
      <c r="AN281" s="345"/>
      <c r="AO281" s="346"/>
      <c r="AP281" s="346"/>
      <c r="AQ281" s="346"/>
      <c r="AR281" s="346"/>
      <c r="AS281" s="30"/>
      <c r="AV281" s="44" t="str">
        <f>IF(OR(O281="",Q281=""),"", IF(O281&lt;20,DATE(O281+118,Q281,IF(S281="",1,S281)),DATE(O281+88,Q281,IF(S281="",1,S281))))</f>
        <v/>
      </c>
      <c r="AW281" s="45" t="str">
        <f>IF(AV281&lt;=設定シート!C$15,"昔",IF(AV281&lt;=設定シート!E$15,"上",IF(AV281&lt;=設定シート!G$15,"中","下")))</f>
        <v>下</v>
      </c>
      <c r="AX281" s="4">
        <f>IF(AV281&lt;=設定シート!$E$36,5,IF(AV281&lt;=設定シート!$I$36,7,IF(AV281&lt;=設定シート!$M$36,9,11)))</f>
        <v>11</v>
      </c>
      <c r="AY281" s="201"/>
      <c r="AZ281" s="199"/>
      <c r="BA281" s="203">
        <f t="shared" ref="BA281" si="167">AN281</f>
        <v>0</v>
      </c>
      <c r="BB281" s="199"/>
      <c r="BC281" s="199"/>
    </row>
    <row r="282" spans="2:65" ht="18" customHeight="1">
      <c r="B282" s="336"/>
      <c r="C282" s="337"/>
      <c r="D282" s="337"/>
      <c r="E282" s="337"/>
      <c r="F282" s="337"/>
      <c r="G282" s="337"/>
      <c r="H282" s="337"/>
      <c r="I282" s="338"/>
      <c r="J282" s="336"/>
      <c r="K282" s="337"/>
      <c r="L282" s="337"/>
      <c r="M282" s="337"/>
      <c r="N282" s="340"/>
      <c r="O282" s="88"/>
      <c r="P282" s="5" t="s">
        <v>45</v>
      </c>
      <c r="Q282" s="43"/>
      <c r="R282" s="5" t="s">
        <v>46</v>
      </c>
      <c r="S282" s="89"/>
      <c r="T282" s="347" t="s">
        <v>48</v>
      </c>
      <c r="U282" s="348"/>
      <c r="V282" s="349"/>
      <c r="W282" s="350"/>
      <c r="X282" s="350"/>
      <c r="Y282" s="351"/>
      <c r="Z282" s="349"/>
      <c r="AA282" s="350"/>
      <c r="AB282" s="350"/>
      <c r="AC282" s="350"/>
      <c r="AD282" s="352"/>
      <c r="AE282" s="353"/>
      <c r="AF282" s="353"/>
      <c r="AG282" s="354"/>
      <c r="AH282" s="330">
        <f>IF(V281="賃金で算定",0,V282+Z282-AD282)</f>
        <v>0</v>
      </c>
      <c r="AI282" s="331"/>
      <c r="AJ282" s="331"/>
      <c r="AK282" s="332"/>
      <c r="AL282" s="355">
        <f>IF(V281="賃金で算定","賃金で算定",IF(OR(V282=0,$F283="",AV281=""),0,IF(AW281="昔",VLOOKUP($F283,労務比率,AX281,FALSE),IF(AW281="上",VLOOKUP($F283,労務比率,AX281,FALSE),IF(AW281="中",VLOOKUP($F283,労務比率,AX281,FALSE),VLOOKUP($F283,労務比率,AX281,FALSE))))))</f>
        <v>0</v>
      </c>
      <c r="AM282" s="356"/>
      <c r="AN282" s="330">
        <f>IF(V281="賃金で算定",0,INT(AH282*AL282/100))</f>
        <v>0</v>
      </c>
      <c r="AO282" s="331"/>
      <c r="AP282" s="331"/>
      <c r="AQ282" s="331"/>
      <c r="AR282" s="331"/>
      <c r="AS282" s="29"/>
      <c r="AV282" s="44"/>
      <c r="AW282" s="45"/>
      <c r="AY282" s="202">
        <f t="shared" ref="AY282" si="168">AH282</f>
        <v>0</v>
      </c>
      <c r="AZ282" s="200">
        <f>IF(AV281&lt;=設定シート!C$85,AH282,IF(AND(AV281&gt;=設定シート!E$85,AV281&lt;=設定シート!G$85),AH282*105/108,AH282))</f>
        <v>0</v>
      </c>
      <c r="BA282" s="197"/>
      <c r="BB282" s="200">
        <f t="shared" ref="BB282" si="169">IF($AL282="賃金で算定",0,INT(AY282*$AL282/100))</f>
        <v>0</v>
      </c>
      <c r="BC282" s="200">
        <f>IF(AY282=AZ282,BB282,AZ282*$AL282/100)</f>
        <v>0</v>
      </c>
      <c r="BL282" s="41">
        <f>IF(AY282=AZ282,0,1)</f>
        <v>0</v>
      </c>
      <c r="BM282" s="41" t="str">
        <f>IF(BL282=1,AL282,"")</f>
        <v/>
      </c>
    </row>
    <row r="283" spans="2:65" ht="18" customHeight="1">
      <c r="B283" s="303" t="s">
        <v>82</v>
      </c>
      <c r="C283" s="304"/>
      <c r="D283" s="304"/>
      <c r="E283" s="305"/>
      <c r="F283" s="312"/>
      <c r="G283" s="313"/>
      <c r="H283" s="313"/>
      <c r="I283" s="313"/>
      <c r="J283" s="313"/>
      <c r="K283" s="313"/>
      <c r="L283" s="313"/>
      <c r="M283" s="313"/>
      <c r="N283" s="314"/>
      <c r="O283" s="303" t="s">
        <v>49</v>
      </c>
      <c r="P283" s="304"/>
      <c r="Q283" s="304"/>
      <c r="R283" s="304"/>
      <c r="S283" s="304"/>
      <c r="T283" s="304"/>
      <c r="U283" s="305"/>
      <c r="V283" s="321">
        <f>AH283</f>
        <v>0</v>
      </c>
      <c r="W283" s="322"/>
      <c r="X283" s="322"/>
      <c r="Y283" s="323"/>
      <c r="Z283" s="31"/>
      <c r="AA283" s="32"/>
      <c r="AB283" s="32"/>
      <c r="AC283" s="33"/>
      <c r="AD283" s="31"/>
      <c r="AE283" s="32"/>
      <c r="AF283" s="32"/>
      <c r="AG283" s="33"/>
      <c r="AH283" s="324">
        <f>AH265+AH267+AH269+AH271+AH273+AH275+AH277+AH279+AH281</f>
        <v>0</v>
      </c>
      <c r="AI283" s="325"/>
      <c r="AJ283" s="325"/>
      <c r="AK283" s="326"/>
      <c r="AL283" s="51"/>
      <c r="AM283" s="52"/>
      <c r="AN283" s="324">
        <f>AN265+AN267+AN269+AN271+AN273+AN275+AN277+AN279+AN281</f>
        <v>0</v>
      </c>
      <c r="AO283" s="325"/>
      <c r="AP283" s="325"/>
      <c r="AQ283" s="325"/>
      <c r="AR283" s="325"/>
      <c r="AS283" s="30"/>
      <c r="AW283" s="45"/>
      <c r="AY283" s="201"/>
      <c r="AZ283" s="204"/>
      <c r="BA283" s="211">
        <f>BA265+BA267+BA269+BA271+BA273+BA275+BA277+BA279+BA281</f>
        <v>0</v>
      </c>
      <c r="BB283" s="203">
        <f>BB266+BB268+BB270+BB272+BB274+BB276+BB278+BB280+BB282</f>
        <v>0</v>
      </c>
      <c r="BC283" s="203">
        <f>SUMIF(BL266:BL282,0,BC266:BC282)+ROUNDDOWN(ROUNDDOWN(BL283*105/108,0)*BM283/100,0)</f>
        <v>0</v>
      </c>
      <c r="BL283" s="41">
        <f>SUMIF(BL266:BL282,1,AH266:AK282)</f>
        <v>0</v>
      </c>
      <c r="BM283" s="41">
        <f>IF(COUNT(BM266:BM282)=0,0,SUM(BM266:BM282)/COUNT(BM266:BM282))</f>
        <v>0</v>
      </c>
    </row>
    <row r="284" spans="2:65" ht="18" customHeight="1">
      <c r="B284" s="306"/>
      <c r="C284" s="307"/>
      <c r="D284" s="307"/>
      <c r="E284" s="308"/>
      <c r="F284" s="315"/>
      <c r="G284" s="316"/>
      <c r="H284" s="316"/>
      <c r="I284" s="316"/>
      <c r="J284" s="316"/>
      <c r="K284" s="316"/>
      <c r="L284" s="316"/>
      <c r="M284" s="316"/>
      <c r="N284" s="317"/>
      <c r="O284" s="306"/>
      <c r="P284" s="307"/>
      <c r="Q284" s="307"/>
      <c r="R284" s="307"/>
      <c r="S284" s="307"/>
      <c r="T284" s="307"/>
      <c r="U284" s="308"/>
      <c r="V284" s="327">
        <f>V266+V268+V270+V272+V274+V276+V278+V280+V282-V283</f>
        <v>0</v>
      </c>
      <c r="W284" s="328"/>
      <c r="X284" s="328"/>
      <c r="Y284" s="329"/>
      <c r="Z284" s="327">
        <f>Z266+Z268+Z270+Z272+Z274+Z276+Z278+Z280+Z282</f>
        <v>0</v>
      </c>
      <c r="AA284" s="328"/>
      <c r="AB284" s="328"/>
      <c r="AC284" s="328"/>
      <c r="AD284" s="327">
        <f>AD266+AD268+AD270+AD272+AD274+AD276+AD278+AD280+AD282</f>
        <v>0</v>
      </c>
      <c r="AE284" s="328"/>
      <c r="AF284" s="328"/>
      <c r="AG284" s="328"/>
      <c r="AH284" s="327">
        <f>AY284</f>
        <v>0</v>
      </c>
      <c r="AI284" s="328"/>
      <c r="AJ284" s="328"/>
      <c r="AK284" s="328"/>
      <c r="AL284" s="53"/>
      <c r="AM284" s="54"/>
      <c r="AN284" s="327">
        <f>BB284</f>
        <v>0</v>
      </c>
      <c r="AO284" s="328"/>
      <c r="AP284" s="328"/>
      <c r="AQ284" s="328"/>
      <c r="AR284" s="328"/>
      <c r="AS284" s="182"/>
      <c r="AW284" s="45"/>
      <c r="AY284" s="207">
        <f>AY266+AY268+AY270+AY272+AY274+AY276+AY278+AY280+AY282</f>
        <v>0</v>
      </c>
      <c r="AZ284" s="209"/>
      <c r="BA284" s="209"/>
      <c r="BB284" s="205">
        <f>BB283</f>
        <v>0</v>
      </c>
      <c r="BC284" s="212"/>
    </row>
    <row r="285" spans="2:65" ht="18" customHeight="1">
      <c r="B285" s="309"/>
      <c r="C285" s="310"/>
      <c r="D285" s="310"/>
      <c r="E285" s="311"/>
      <c r="F285" s="318"/>
      <c r="G285" s="319"/>
      <c r="H285" s="319"/>
      <c r="I285" s="319"/>
      <c r="J285" s="319"/>
      <c r="K285" s="319"/>
      <c r="L285" s="319"/>
      <c r="M285" s="319"/>
      <c r="N285" s="320"/>
      <c r="O285" s="309"/>
      <c r="P285" s="310"/>
      <c r="Q285" s="310"/>
      <c r="R285" s="310"/>
      <c r="S285" s="310"/>
      <c r="T285" s="310"/>
      <c r="U285" s="311"/>
      <c r="V285" s="330"/>
      <c r="W285" s="331"/>
      <c r="X285" s="331"/>
      <c r="Y285" s="332"/>
      <c r="Z285" s="330"/>
      <c r="AA285" s="331"/>
      <c r="AB285" s="331"/>
      <c r="AC285" s="331"/>
      <c r="AD285" s="330"/>
      <c r="AE285" s="331"/>
      <c r="AF285" s="331"/>
      <c r="AG285" s="331"/>
      <c r="AH285" s="330">
        <f>AZ285</f>
        <v>0</v>
      </c>
      <c r="AI285" s="331"/>
      <c r="AJ285" s="331"/>
      <c r="AK285" s="332"/>
      <c r="AL285" s="55"/>
      <c r="AM285" s="56"/>
      <c r="AN285" s="330">
        <f>BC285</f>
        <v>0</v>
      </c>
      <c r="AO285" s="331"/>
      <c r="AP285" s="331"/>
      <c r="AQ285" s="331"/>
      <c r="AR285" s="331"/>
      <c r="AS285" s="29"/>
      <c r="AU285" s="91"/>
      <c r="AW285" s="45"/>
      <c r="AY285" s="208"/>
      <c r="AZ285" s="210">
        <f>IF(AZ266+AZ268+AZ270+AZ272+AZ274+AZ276+AZ278+AZ280+AZ282=AY284,0,ROUNDDOWN(AZ266+AZ268+AZ270+AZ272+AZ274+AZ276+AZ278+AZ280+AZ282,0))</f>
        <v>0</v>
      </c>
      <c r="BA285" s="206"/>
      <c r="BB285" s="206"/>
      <c r="BC285" s="210">
        <f>IF(BC283=BB284,0,BC283)</f>
        <v>0</v>
      </c>
    </row>
    <row r="286" spans="2:65" ht="18" customHeight="1">
      <c r="AD286" s="1" t="str">
        <f>IF(AND($F283="",$V283+$V284&gt;0),"事業の種類を選択してください。","")</f>
        <v/>
      </c>
      <c r="AN286" s="265">
        <f>IF(AN283=0,0,AN283+IF(AN285=0,AN284,AN285))</f>
        <v>0</v>
      </c>
      <c r="AO286" s="265"/>
      <c r="AP286" s="265"/>
      <c r="AQ286" s="265"/>
      <c r="AR286" s="265"/>
      <c r="AW286" s="45"/>
    </row>
    <row r="287" spans="2:65" ht="31.5" customHeight="1">
      <c r="AN287" s="60"/>
      <c r="AO287" s="60"/>
      <c r="AP287" s="60"/>
      <c r="AQ287" s="60"/>
      <c r="AR287" s="60"/>
      <c r="AW287" s="45"/>
    </row>
    <row r="288" spans="2:65" ht="18.75" customHeight="1">
      <c r="AN288" s="60"/>
      <c r="AO288" s="60"/>
      <c r="AP288" s="60"/>
      <c r="AQ288" s="60"/>
      <c r="AR288" s="60"/>
    </row>
  </sheetData>
  <sheetProtection selectLockedCells="1"/>
  <dataConsolidate/>
  <mergeCells count="1177">
    <mergeCell ref="Z116:AC116"/>
    <mergeCell ref="AN120:AR120"/>
    <mergeCell ref="AN122:AR122"/>
    <mergeCell ref="AH118:AK118"/>
    <mergeCell ref="AL118:AM118"/>
    <mergeCell ref="AN118:AR118"/>
    <mergeCell ref="AN117:AR117"/>
    <mergeCell ref="AN119:AR119"/>
    <mergeCell ref="AN121:AR121"/>
    <mergeCell ref="AH114:AK114"/>
    <mergeCell ref="AL114:AM114"/>
    <mergeCell ref="AN114:AR114"/>
    <mergeCell ref="AH115:AK115"/>
    <mergeCell ref="AN115:AR115"/>
    <mergeCell ref="AD116:AG116"/>
    <mergeCell ref="AH116:AK116"/>
    <mergeCell ref="AL116:AM116"/>
    <mergeCell ref="AN116:AR116"/>
    <mergeCell ref="B115:I116"/>
    <mergeCell ref="J115:N116"/>
    <mergeCell ref="T115:U115"/>
    <mergeCell ref="V115:X115"/>
    <mergeCell ref="T116:U116"/>
    <mergeCell ref="V116:Y116"/>
    <mergeCell ref="T114:U114"/>
    <mergeCell ref="V114:Y114"/>
    <mergeCell ref="B117:I118"/>
    <mergeCell ref="J117:N118"/>
    <mergeCell ref="T117:U117"/>
    <mergeCell ref="V117:X117"/>
    <mergeCell ref="B119:E121"/>
    <mergeCell ref="F119:N121"/>
    <mergeCell ref="O119:U121"/>
    <mergeCell ref="V119:Y119"/>
    <mergeCell ref="AH117:AK117"/>
    <mergeCell ref="T118:U118"/>
    <mergeCell ref="V118:Y118"/>
    <mergeCell ref="Z118:AC118"/>
    <mergeCell ref="AD118:AG118"/>
    <mergeCell ref="AH119:AK119"/>
    <mergeCell ref="V121:Y121"/>
    <mergeCell ref="Z121:AC121"/>
    <mergeCell ref="AD121:AG121"/>
    <mergeCell ref="AH121:AK121"/>
    <mergeCell ref="V120:Y120"/>
    <mergeCell ref="Z120:AC120"/>
    <mergeCell ref="AD120:AG120"/>
    <mergeCell ref="AH120:AK120"/>
    <mergeCell ref="Z114:AC114"/>
    <mergeCell ref="AD114:AG114"/>
    <mergeCell ref="B111:I112"/>
    <mergeCell ref="J111:N112"/>
    <mergeCell ref="T111:U111"/>
    <mergeCell ref="V111:X111"/>
    <mergeCell ref="T112:U112"/>
    <mergeCell ref="V112:Y112"/>
    <mergeCell ref="AH111:AK111"/>
    <mergeCell ref="AN111:AR111"/>
    <mergeCell ref="AH113:AK113"/>
    <mergeCell ref="AN113:AR113"/>
    <mergeCell ref="Z112:AC112"/>
    <mergeCell ref="AD112:AG112"/>
    <mergeCell ref="AH112:AK112"/>
    <mergeCell ref="AL112:AM112"/>
    <mergeCell ref="AN112:AR112"/>
    <mergeCell ref="B113:I114"/>
    <mergeCell ref="J113:N114"/>
    <mergeCell ref="T113:U113"/>
    <mergeCell ref="V113:X113"/>
    <mergeCell ref="AH109:AK109"/>
    <mergeCell ref="AN109:AR109"/>
    <mergeCell ref="T110:U110"/>
    <mergeCell ref="V110:Y110"/>
    <mergeCell ref="Z110:AC110"/>
    <mergeCell ref="AD110:AG110"/>
    <mergeCell ref="AL108:AM108"/>
    <mergeCell ref="AN108:AR108"/>
    <mergeCell ref="AH106:AK106"/>
    <mergeCell ref="AL106:AM106"/>
    <mergeCell ref="AN106:AR106"/>
    <mergeCell ref="AH107:AK107"/>
    <mergeCell ref="AN107:AR107"/>
    <mergeCell ref="AH110:AK110"/>
    <mergeCell ref="AL110:AM110"/>
    <mergeCell ref="AN110:AR110"/>
    <mergeCell ref="B109:I110"/>
    <mergeCell ref="J109:N110"/>
    <mergeCell ref="T109:U109"/>
    <mergeCell ref="V109:X109"/>
    <mergeCell ref="AN100:AS100"/>
    <mergeCell ref="AH102:AK102"/>
    <mergeCell ref="AL102:AM102"/>
    <mergeCell ref="AN102:AR102"/>
    <mergeCell ref="AH103:AK103"/>
    <mergeCell ref="AN103:AR103"/>
    <mergeCell ref="AH101:AK101"/>
    <mergeCell ref="AN101:AR101"/>
    <mergeCell ref="B105:I106"/>
    <mergeCell ref="J105:N106"/>
    <mergeCell ref="T105:U105"/>
    <mergeCell ref="V105:X105"/>
    <mergeCell ref="B107:I108"/>
    <mergeCell ref="J107:N108"/>
    <mergeCell ref="T107:U107"/>
    <mergeCell ref="V107:X107"/>
    <mergeCell ref="T108:U108"/>
    <mergeCell ref="V108:Y108"/>
    <mergeCell ref="T106:U106"/>
    <mergeCell ref="V106:Y106"/>
    <mergeCell ref="Z106:AC106"/>
    <mergeCell ref="AD106:AG106"/>
    <mergeCell ref="Z108:AC108"/>
    <mergeCell ref="AD108:AG108"/>
    <mergeCell ref="AH108:AK108"/>
    <mergeCell ref="AH105:AK105"/>
    <mergeCell ref="AN105:AR105"/>
    <mergeCell ref="B101:I102"/>
    <mergeCell ref="J101:N102"/>
    <mergeCell ref="T101:U101"/>
    <mergeCell ref="V101:X101"/>
    <mergeCell ref="B103:I104"/>
    <mergeCell ref="J103:N104"/>
    <mergeCell ref="T103:U103"/>
    <mergeCell ref="V103:X103"/>
    <mergeCell ref="T104:U104"/>
    <mergeCell ref="V104:Y104"/>
    <mergeCell ref="T102:U102"/>
    <mergeCell ref="V102:Y102"/>
    <mergeCell ref="Z102:AC102"/>
    <mergeCell ref="AD102:AG102"/>
    <mergeCell ref="Z104:AC104"/>
    <mergeCell ref="AD104:AG104"/>
    <mergeCell ref="AH104:AK104"/>
    <mergeCell ref="AL104:AM104"/>
    <mergeCell ref="AN104:AR104"/>
    <mergeCell ref="T95:T97"/>
    <mergeCell ref="U95:U97"/>
    <mergeCell ref="V95:V97"/>
    <mergeCell ref="W95:W97"/>
    <mergeCell ref="B98:I100"/>
    <mergeCell ref="O98:U100"/>
    <mergeCell ref="Y98:AH98"/>
    <mergeCell ref="AL98:AM98"/>
    <mergeCell ref="N95:N97"/>
    <mergeCell ref="O95:O97"/>
    <mergeCell ref="P95:P97"/>
    <mergeCell ref="Q95:Q97"/>
    <mergeCell ref="J95:J97"/>
    <mergeCell ref="K95:K97"/>
    <mergeCell ref="M95:M97"/>
    <mergeCell ref="V99:Y100"/>
    <mergeCell ref="Z99:AC100"/>
    <mergeCell ref="AD99:AG100"/>
    <mergeCell ref="B94:I97"/>
    <mergeCell ref="J94:K94"/>
    <mergeCell ref="M94:N94"/>
    <mergeCell ref="O94:T94"/>
    <mergeCell ref="U94:W94"/>
    <mergeCell ref="AL94:AM96"/>
    <mergeCell ref="R95:R97"/>
    <mergeCell ref="L95:L97"/>
    <mergeCell ref="S95:S97"/>
    <mergeCell ref="AH99:AK100"/>
    <mergeCell ref="AL99:AM100"/>
    <mergeCell ref="J98:N100"/>
    <mergeCell ref="T24:U24"/>
    <mergeCell ref="B22:I23"/>
    <mergeCell ref="B24:I25"/>
    <mergeCell ref="J22:N23"/>
    <mergeCell ref="J24:N25"/>
    <mergeCell ref="D31:E31"/>
    <mergeCell ref="G31:H31"/>
    <mergeCell ref="J31:K31"/>
    <mergeCell ref="T25:U25"/>
    <mergeCell ref="B26:E28"/>
    <mergeCell ref="AA32:AB32"/>
    <mergeCell ref="AN28:AR28"/>
    <mergeCell ref="V28:Y28"/>
    <mergeCell ref="AN26:AR26"/>
    <mergeCell ref="AO30:AR30"/>
    <mergeCell ref="AJ31:AK31"/>
    <mergeCell ref="V78:Y78"/>
    <mergeCell ref="D34:G34"/>
    <mergeCell ref="AC36:AH37"/>
    <mergeCell ref="T22:U22"/>
    <mergeCell ref="T23:U23"/>
    <mergeCell ref="Z25:AC25"/>
    <mergeCell ref="AD25:AG25"/>
    <mergeCell ref="AD23:AG23"/>
    <mergeCell ref="F26:N28"/>
    <mergeCell ref="O26:U28"/>
    <mergeCell ref="AH25:AK25"/>
    <mergeCell ref="V24:X24"/>
    <mergeCell ref="AD28:AG28"/>
    <mergeCell ref="AH28:AK28"/>
    <mergeCell ref="AH26:AK26"/>
    <mergeCell ref="B9:I12"/>
    <mergeCell ref="J10:J12"/>
    <mergeCell ref="K10:K12"/>
    <mergeCell ref="L10:L12"/>
    <mergeCell ref="J9:K9"/>
    <mergeCell ref="M9:N9"/>
    <mergeCell ref="M10:M12"/>
    <mergeCell ref="J20:N21"/>
    <mergeCell ref="T20:U20"/>
    <mergeCell ref="T21:U21"/>
    <mergeCell ref="B13:I15"/>
    <mergeCell ref="J16:N17"/>
    <mergeCell ref="U10:U12"/>
    <mergeCell ref="B20:I21"/>
    <mergeCell ref="B16:I17"/>
    <mergeCell ref="B18:I19"/>
    <mergeCell ref="T19:U19"/>
    <mergeCell ref="J18:N19"/>
    <mergeCell ref="R10:R12"/>
    <mergeCell ref="S10:S12"/>
    <mergeCell ref="T10:T12"/>
    <mergeCell ref="Z17:AC17"/>
    <mergeCell ref="AD17:AG17"/>
    <mergeCell ref="V16:X16"/>
    <mergeCell ref="V17:Y17"/>
    <mergeCell ref="AH18:AK18"/>
    <mergeCell ref="AH16:AK16"/>
    <mergeCell ref="T16:U16"/>
    <mergeCell ref="J13:N15"/>
    <mergeCell ref="O13:U15"/>
    <mergeCell ref="AD14:AG15"/>
    <mergeCell ref="N10:N12"/>
    <mergeCell ref="O9:T9"/>
    <mergeCell ref="O10:O12"/>
    <mergeCell ref="P10:P12"/>
    <mergeCell ref="Q10:Q12"/>
    <mergeCell ref="V10:V12"/>
    <mergeCell ref="W10:W12"/>
    <mergeCell ref="T17:U17"/>
    <mergeCell ref="T18:U18"/>
    <mergeCell ref="AD19:AG19"/>
    <mergeCell ref="Z21:AC21"/>
    <mergeCell ref="AD21:AG21"/>
    <mergeCell ref="AH21:AK21"/>
    <mergeCell ref="V23:Y23"/>
    <mergeCell ref="AN21:AR21"/>
    <mergeCell ref="Z23:AC23"/>
    <mergeCell ref="V20:X20"/>
    <mergeCell ref="AN15:AS15"/>
    <mergeCell ref="AL23:AM23"/>
    <mergeCell ref="AH17:AK17"/>
    <mergeCell ref="AL17:AM17"/>
    <mergeCell ref="AL19:AM19"/>
    <mergeCell ref="AL21:AM21"/>
    <mergeCell ref="AN22:AR22"/>
    <mergeCell ref="AH14:AK15"/>
    <mergeCell ref="V14:Y15"/>
    <mergeCell ref="Z14:AC15"/>
    <mergeCell ref="AN16:AR16"/>
    <mergeCell ref="AN17:AR17"/>
    <mergeCell ref="AL14:AM15"/>
    <mergeCell ref="V18:X18"/>
    <mergeCell ref="AH20:AK20"/>
    <mergeCell ref="AH22:AK22"/>
    <mergeCell ref="Z19:AC19"/>
    <mergeCell ref="V21:Y21"/>
    <mergeCell ref="V22:X22"/>
    <mergeCell ref="AH23:AK23"/>
    <mergeCell ref="V19:Y19"/>
    <mergeCell ref="AH19:AK19"/>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U53:W53"/>
    <mergeCell ref="AH24:AK24"/>
    <mergeCell ref="AC38:AH39"/>
    <mergeCell ref="AA36:AB39"/>
    <mergeCell ref="AA34:AB34"/>
    <mergeCell ref="AC32:AS32"/>
    <mergeCell ref="AN25:AR25"/>
    <mergeCell ref="AL25:AM25"/>
    <mergeCell ref="B68:I69"/>
    <mergeCell ref="V65:Y65"/>
    <mergeCell ref="Z65:AC65"/>
    <mergeCell ref="V68:X68"/>
    <mergeCell ref="J68:N69"/>
    <mergeCell ref="T68:U68"/>
    <mergeCell ref="B70:I71"/>
    <mergeCell ref="J70:N71"/>
    <mergeCell ref="T70:U70"/>
    <mergeCell ref="T71:U71"/>
    <mergeCell ref="AN70:AR70"/>
    <mergeCell ref="Z80:AC80"/>
    <mergeCell ref="AD80:AG80"/>
    <mergeCell ref="AH80:AK80"/>
    <mergeCell ref="V74:X74"/>
    <mergeCell ref="AN62:AR62"/>
    <mergeCell ref="AN64:AR64"/>
    <mergeCell ref="AN66:AR66"/>
    <mergeCell ref="AN68:AR68"/>
    <mergeCell ref="AN78:AR78"/>
    <mergeCell ref="AN80:AR80"/>
    <mergeCell ref="AH78:AK78"/>
    <mergeCell ref="AN75:AR75"/>
    <mergeCell ref="V79:Y79"/>
    <mergeCell ref="Z79:AC79"/>
    <mergeCell ref="AD79:AG79"/>
    <mergeCell ref="Z77:AC77"/>
    <mergeCell ref="AD75:AG75"/>
    <mergeCell ref="Z75:AC75"/>
    <mergeCell ref="AN74:AR74"/>
    <mergeCell ref="AN76:AR76"/>
    <mergeCell ref="AD77:AG77"/>
    <mergeCell ref="T64:U64"/>
    <mergeCell ref="T65:U65"/>
    <mergeCell ref="J62:N63"/>
    <mergeCell ref="T62:U62"/>
    <mergeCell ref="T63:U63"/>
    <mergeCell ref="V63:Y63"/>
    <mergeCell ref="Z63:AC63"/>
    <mergeCell ref="V62:X62"/>
    <mergeCell ref="V64:X64"/>
    <mergeCell ref="T66:U66"/>
    <mergeCell ref="T67:U67"/>
    <mergeCell ref="V67:Y67"/>
    <mergeCell ref="J66:N67"/>
    <mergeCell ref="AH65:AK65"/>
    <mergeCell ref="AH63:AK63"/>
    <mergeCell ref="V71:Y71"/>
    <mergeCell ref="AD63:AG63"/>
    <mergeCell ref="AD65:AG65"/>
    <mergeCell ref="AH67:AK67"/>
    <mergeCell ref="Z67:AC67"/>
    <mergeCell ref="AD67:AG67"/>
    <mergeCell ref="V66:X66"/>
    <mergeCell ref="V70:X70"/>
    <mergeCell ref="B53:I56"/>
    <mergeCell ref="J53:K53"/>
    <mergeCell ref="M53:N53"/>
    <mergeCell ref="O53:T53"/>
    <mergeCell ref="S54:S56"/>
    <mergeCell ref="T54:T56"/>
    <mergeCell ref="J54:J56"/>
    <mergeCell ref="K54:K56"/>
    <mergeCell ref="L54:L56"/>
    <mergeCell ref="M54:M56"/>
    <mergeCell ref="AL61:AM61"/>
    <mergeCell ref="AN61:AR61"/>
    <mergeCell ref="N54:N56"/>
    <mergeCell ref="O54:O56"/>
    <mergeCell ref="P54:P56"/>
    <mergeCell ref="Q54:Q56"/>
    <mergeCell ref="U54:U56"/>
    <mergeCell ref="V54:V56"/>
    <mergeCell ref="R54:R56"/>
    <mergeCell ref="T60:U60"/>
    <mergeCell ref="T61:U61"/>
    <mergeCell ref="AN53:AO55"/>
    <mergeCell ref="AP53:AQ55"/>
    <mergeCell ref="AR53:AS55"/>
    <mergeCell ref="AD58:AG59"/>
    <mergeCell ref="AH58:AK59"/>
    <mergeCell ref="AL58:AM59"/>
    <mergeCell ref="V61:Y61"/>
    <mergeCell ref="Z58:AC59"/>
    <mergeCell ref="Z61:AC61"/>
    <mergeCell ref="AD61:AG61"/>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AL73:AM73"/>
    <mergeCell ref="AN73:AR73"/>
    <mergeCell ref="AH69:AK69"/>
    <mergeCell ref="AH73:AK73"/>
    <mergeCell ref="Z73:AC73"/>
    <mergeCell ref="AD73:AG73"/>
    <mergeCell ref="AN72:AR72"/>
    <mergeCell ref="B66:I67"/>
    <mergeCell ref="AL67:AM67"/>
    <mergeCell ref="AN67:AR67"/>
    <mergeCell ref="AN65:AR65"/>
    <mergeCell ref="AL63:AM63"/>
    <mergeCell ref="AN63:AR63"/>
    <mergeCell ref="B62:I63"/>
    <mergeCell ref="B64:I65"/>
    <mergeCell ref="J64:N65"/>
    <mergeCell ref="B74:I75"/>
    <mergeCell ref="J74:N75"/>
    <mergeCell ref="T74:U74"/>
    <mergeCell ref="T75:U75"/>
    <mergeCell ref="V75:Y75"/>
    <mergeCell ref="V72:X72"/>
    <mergeCell ref="B72:I73"/>
    <mergeCell ref="J72:N73"/>
    <mergeCell ref="T72:U72"/>
    <mergeCell ref="T73:U73"/>
    <mergeCell ref="V80:Y80"/>
    <mergeCell ref="V76:X76"/>
    <mergeCell ref="B78:E80"/>
    <mergeCell ref="F78:N80"/>
    <mergeCell ref="B76:I77"/>
    <mergeCell ref="J76:N77"/>
    <mergeCell ref="T76:U76"/>
    <mergeCell ref="T77:U77"/>
    <mergeCell ref="V77:Y77"/>
    <mergeCell ref="O78:U80"/>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77:AK77"/>
    <mergeCell ref="AL77:AM77"/>
    <mergeCell ref="AP36:AS37"/>
    <mergeCell ref="AN23:AR23"/>
    <mergeCell ref="Y13:AH13"/>
    <mergeCell ref="AR9:AS11"/>
    <mergeCell ref="N5:AE6"/>
    <mergeCell ref="U9:W9"/>
    <mergeCell ref="AN77:AR77"/>
    <mergeCell ref="AL75:AM75"/>
    <mergeCell ref="AM31:AN31"/>
    <mergeCell ref="AL57:AM57"/>
    <mergeCell ref="BB14:BC14"/>
    <mergeCell ref="BB58:BC58"/>
    <mergeCell ref="BB99:BC99"/>
    <mergeCell ref="AM5:AP6"/>
    <mergeCell ref="AM49:AP50"/>
    <mergeCell ref="AM90:AP91"/>
    <mergeCell ref="AL9:AM11"/>
    <mergeCell ref="AN9:AO11"/>
    <mergeCell ref="AP9:AQ11"/>
    <mergeCell ref="AN19:AR19"/>
    <mergeCell ref="AN20:AR20"/>
    <mergeCell ref="AN13:AS13"/>
    <mergeCell ref="AN14:AS14"/>
    <mergeCell ref="AL53:AM55"/>
    <mergeCell ref="AI38:AO39"/>
    <mergeCell ref="AN57:AS57"/>
    <mergeCell ref="AN18:AR18"/>
    <mergeCell ref="AN98:AS98"/>
    <mergeCell ref="AH79:AK79"/>
    <mergeCell ref="AN79:AR79"/>
    <mergeCell ref="AP94:AQ96"/>
    <mergeCell ref="AR94:AS96"/>
    <mergeCell ref="AN94:AO96"/>
    <mergeCell ref="AN99:AS99"/>
    <mergeCell ref="AR135:AS137"/>
    <mergeCell ref="J136:J138"/>
    <mergeCell ref="K136:K138"/>
    <mergeCell ref="L136:L138"/>
    <mergeCell ref="M136:M138"/>
    <mergeCell ref="N136:N138"/>
    <mergeCell ref="O136:O138"/>
    <mergeCell ref="P136:P138"/>
    <mergeCell ref="Q136:Q138"/>
    <mergeCell ref="R136:R138"/>
    <mergeCell ref="S136:S138"/>
    <mergeCell ref="T136:T138"/>
    <mergeCell ref="U136:U138"/>
    <mergeCell ref="V136:V138"/>
    <mergeCell ref="W136:W138"/>
    <mergeCell ref="AM131:AP132"/>
    <mergeCell ref="B135:I138"/>
    <mergeCell ref="J135:K135"/>
    <mergeCell ref="M135:N135"/>
    <mergeCell ref="O135:T135"/>
    <mergeCell ref="U135:W135"/>
    <mergeCell ref="AL135:AM137"/>
    <mergeCell ref="AN135:AO137"/>
    <mergeCell ref="AP135:AQ137"/>
    <mergeCell ref="BB140:BC140"/>
    <mergeCell ref="AN141:AS141"/>
    <mergeCell ref="B142:I143"/>
    <mergeCell ref="J142:N143"/>
    <mergeCell ref="T142:U142"/>
    <mergeCell ref="V142:X142"/>
    <mergeCell ref="AH142:AK142"/>
    <mergeCell ref="AN142:AR142"/>
    <mergeCell ref="T143:U143"/>
    <mergeCell ref="V143:Y143"/>
    <mergeCell ref="Z143:AC143"/>
    <mergeCell ref="AD143:AG143"/>
    <mergeCell ref="AH143:AK143"/>
    <mergeCell ref="AL143:AM143"/>
    <mergeCell ref="AN143:AR143"/>
    <mergeCell ref="B139:I141"/>
    <mergeCell ref="J139:N141"/>
    <mergeCell ref="O139:U141"/>
    <mergeCell ref="Y139:AH139"/>
    <mergeCell ref="AL139:AM139"/>
    <mergeCell ref="AN139:AS139"/>
    <mergeCell ref="V140:Y141"/>
    <mergeCell ref="Z140:AC141"/>
    <mergeCell ref="AD140:AG141"/>
    <mergeCell ref="AH140:AK141"/>
    <mergeCell ref="AL140:AM141"/>
    <mergeCell ref="AN140:AS140"/>
    <mergeCell ref="B146:I147"/>
    <mergeCell ref="J146:N147"/>
    <mergeCell ref="T146:U146"/>
    <mergeCell ref="V146:X146"/>
    <mergeCell ref="AH146:AK146"/>
    <mergeCell ref="AN146:AR146"/>
    <mergeCell ref="T147:U147"/>
    <mergeCell ref="V147:Y147"/>
    <mergeCell ref="Z147:AC147"/>
    <mergeCell ref="AD147:AG147"/>
    <mergeCell ref="AH147:AK147"/>
    <mergeCell ref="AL147:AM147"/>
    <mergeCell ref="AN147:AR147"/>
    <mergeCell ref="B144:I145"/>
    <mergeCell ref="J144:N145"/>
    <mergeCell ref="T144:U144"/>
    <mergeCell ref="V144:X144"/>
    <mergeCell ref="AH144:AK144"/>
    <mergeCell ref="AN144:AR144"/>
    <mergeCell ref="T145:U145"/>
    <mergeCell ref="V145:Y145"/>
    <mergeCell ref="Z145:AC145"/>
    <mergeCell ref="AD145:AG145"/>
    <mergeCell ref="AH145:AK145"/>
    <mergeCell ref="AL145:AM145"/>
    <mergeCell ref="AN145:AR145"/>
    <mergeCell ref="B150:I151"/>
    <mergeCell ref="J150:N151"/>
    <mergeCell ref="T150:U150"/>
    <mergeCell ref="V150:X150"/>
    <mergeCell ref="AH150:AK150"/>
    <mergeCell ref="AN150:AR150"/>
    <mergeCell ref="T151:U151"/>
    <mergeCell ref="V151:Y151"/>
    <mergeCell ref="Z151:AC151"/>
    <mergeCell ref="AD151:AG151"/>
    <mergeCell ref="AH151:AK151"/>
    <mergeCell ref="AL151:AM151"/>
    <mergeCell ref="AN151:AR151"/>
    <mergeCell ref="B148:I149"/>
    <mergeCell ref="J148:N149"/>
    <mergeCell ref="T148:U148"/>
    <mergeCell ref="V148:X148"/>
    <mergeCell ref="AH148:AK148"/>
    <mergeCell ref="AN148:AR148"/>
    <mergeCell ref="T149:U149"/>
    <mergeCell ref="V149:Y149"/>
    <mergeCell ref="Z149:AC149"/>
    <mergeCell ref="AD149:AG149"/>
    <mergeCell ref="AH149:AK149"/>
    <mergeCell ref="AL149:AM149"/>
    <mergeCell ref="AN149:AR149"/>
    <mergeCell ref="B154:I155"/>
    <mergeCell ref="J154:N155"/>
    <mergeCell ref="T154:U154"/>
    <mergeCell ref="V154:X154"/>
    <mergeCell ref="AH154:AK154"/>
    <mergeCell ref="AN154:AR154"/>
    <mergeCell ref="T155:U155"/>
    <mergeCell ref="V155:Y155"/>
    <mergeCell ref="Z155:AC155"/>
    <mergeCell ref="AD155:AG155"/>
    <mergeCell ref="AH155:AK155"/>
    <mergeCell ref="AL155:AM155"/>
    <mergeCell ref="AN155:AR155"/>
    <mergeCell ref="B152:I153"/>
    <mergeCell ref="J152:N153"/>
    <mergeCell ref="T152:U152"/>
    <mergeCell ref="V152:X152"/>
    <mergeCell ref="AH152:AK152"/>
    <mergeCell ref="AN152:AR152"/>
    <mergeCell ref="T153:U153"/>
    <mergeCell ref="V153:Y153"/>
    <mergeCell ref="Z153:AC153"/>
    <mergeCell ref="AD153:AG153"/>
    <mergeCell ref="AH153:AK153"/>
    <mergeCell ref="AL153:AM153"/>
    <mergeCell ref="AN153:AR153"/>
    <mergeCell ref="B158:I159"/>
    <mergeCell ref="J158:N159"/>
    <mergeCell ref="T158:U158"/>
    <mergeCell ref="V158:X158"/>
    <mergeCell ref="AH158:AK158"/>
    <mergeCell ref="AN158:AR158"/>
    <mergeCell ref="T159:U159"/>
    <mergeCell ref="V159:Y159"/>
    <mergeCell ref="Z159:AC159"/>
    <mergeCell ref="AD159:AG159"/>
    <mergeCell ref="AH159:AK159"/>
    <mergeCell ref="AL159:AM159"/>
    <mergeCell ref="AN159:AR159"/>
    <mergeCell ref="B156:I157"/>
    <mergeCell ref="J156:N157"/>
    <mergeCell ref="T156:U156"/>
    <mergeCell ref="V156:X156"/>
    <mergeCell ref="AH156:AK156"/>
    <mergeCell ref="AN156:AR156"/>
    <mergeCell ref="T157:U157"/>
    <mergeCell ref="V157:Y157"/>
    <mergeCell ref="Z157:AC157"/>
    <mergeCell ref="AD157:AG157"/>
    <mergeCell ref="AH157:AK157"/>
    <mergeCell ref="AL157:AM157"/>
    <mergeCell ref="AN157:AR157"/>
    <mergeCell ref="AL262:AM262"/>
    <mergeCell ref="AN262:AS262"/>
    <mergeCell ref="V263:Y264"/>
    <mergeCell ref="Z263:AC264"/>
    <mergeCell ref="AD263:AG264"/>
    <mergeCell ref="AH263:AK264"/>
    <mergeCell ref="AL263:AM264"/>
    <mergeCell ref="AN263:AS263"/>
    <mergeCell ref="AN163:AR163"/>
    <mergeCell ref="B160:E162"/>
    <mergeCell ref="F160:N162"/>
    <mergeCell ref="O160:U162"/>
    <mergeCell ref="V160:Y160"/>
    <mergeCell ref="AH160:AK160"/>
    <mergeCell ref="AN160:AR160"/>
    <mergeCell ref="V161:Y161"/>
    <mergeCell ref="Z161:AC161"/>
    <mergeCell ref="AD161:AG161"/>
    <mergeCell ref="AH161:AK161"/>
    <mergeCell ref="AN161:AR161"/>
    <mergeCell ref="V162:Y162"/>
    <mergeCell ref="Z162:AC162"/>
    <mergeCell ref="AD162:AG162"/>
    <mergeCell ref="AH162:AK162"/>
    <mergeCell ref="AN162:AR162"/>
    <mergeCell ref="B267:I268"/>
    <mergeCell ref="J267:N268"/>
    <mergeCell ref="T267:U267"/>
    <mergeCell ref="V267:X267"/>
    <mergeCell ref="AH267:AK267"/>
    <mergeCell ref="AN267:AR267"/>
    <mergeCell ref="T268:U268"/>
    <mergeCell ref="V268:Y268"/>
    <mergeCell ref="Z268:AC268"/>
    <mergeCell ref="AD268:AG268"/>
    <mergeCell ref="AH268:AK268"/>
    <mergeCell ref="AL268:AM268"/>
    <mergeCell ref="AN268:AR268"/>
    <mergeCell ref="BB263:BC263"/>
    <mergeCell ref="AN264:AS264"/>
    <mergeCell ref="B265:I266"/>
    <mergeCell ref="J265:N266"/>
    <mergeCell ref="T265:U265"/>
    <mergeCell ref="V265:X265"/>
    <mergeCell ref="AH265:AK265"/>
    <mergeCell ref="AN265:AR265"/>
    <mergeCell ref="T266:U266"/>
    <mergeCell ref="V266:Y266"/>
    <mergeCell ref="Z266:AC266"/>
    <mergeCell ref="AD266:AG266"/>
    <mergeCell ref="AH266:AK266"/>
    <mergeCell ref="AL266:AM266"/>
    <mergeCell ref="AN266:AR266"/>
    <mergeCell ref="B262:I264"/>
    <mergeCell ref="J262:N264"/>
    <mergeCell ref="O262:U264"/>
    <mergeCell ref="Y262:AH262"/>
    <mergeCell ref="B271:I272"/>
    <mergeCell ref="J271:N272"/>
    <mergeCell ref="T271:U271"/>
    <mergeCell ref="V271:X271"/>
    <mergeCell ref="AH271:AK271"/>
    <mergeCell ref="AN271:AR271"/>
    <mergeCell ref="T272:U272"/>
    <mergeCell ref="V272:Y272"/>
    <mergeCell ref="Z272:AC272"/>
    <mergeCell ref="AD272:AG272"/>
    <mergeCell ref="AH272:AK272"/>
    <mergeCell ref="AL272:AM272"/>
    <mergeCell ref="AN272:AR272"/>
    <mergeCell ref="B269:I270"/>
    <mergeCell ref="J269:N270"/>
    <mergeCell ref="T269:U269"/>
    <mergeCell ref="V269:X269"/>
    <mergeCell ref="AH269:AK269"/>
    <mergeCell ref="AN269:AR269"/>
    <mergeCell ref="T270:U270"/>
    <mergeCell ref="V270:Y270"/>
    <mergeCell ref="Z270:AC270"/>
    <mergeCell ref="AD270:AG270"/>
    <mergeCell ref="AH270:AK270"/>
    <mergeCell ref="AL270:AM270"/>
    <mergeCell ref="AN270:AR270"/>
    <mergeCell ref="B275:I276"/>
    <mergeCell ref="J275:N276"/>
    <mergeCell ref="T275:U275"/>
    <mergeCell ref="V275:X275"/>
    <mergeCell ref="AH275:AK275"/>
    <mergeCell ref="AN275:AR275"/>
    <mergeCell ref="T276:U276"/>
    <mergeCell ref="V276:Y276"/>
    <mergeCell ref="Z276:AC276"/>
    <mergeCell ref="AD276:AG276"/>
    <mergeCell ref="AH276:AK276"/>
    <mergeCell ref="AL276:AM276"/>
    <mergeCell ref="AN276:AR276"/>
    <mergeCell ref="B273:I274"/>
    <mergeCell ref="J273:N274"/>
    <mergeCell ref="T273:U273"/>
    <mergeCell ref="V273:X273"/>
    <mergeCell ref="AH273:AK273"/>
    <mergeCell ref="AN273:AR273"/>
    <mergeCell ref="T274:U274"/>
    <mergeCell ref="V274:Y274"/>
    <mergeCell ref="Z274:AC274"/>
    <mergeCell ref="AD274:AG274"/>
    <mergeCell ref="AH274:AK274"/>
    <mergeCell ref="AL274:AM274"/>
    <mergeCell ref="AN274:AR274"/>
    <mergeCell ref="B279:I280"/>
    <mergeCell ref="J279:N280"/>
    <mergeCell ref="T279:U279"/>
    <mergeCell ref="V279:X279"/>
    <mergeCell ref="AH279:AK279"/>
    <mergeCell ref="AN279:AR279"/>
    <mergeCell ref="T280:U280"/>
    <mergeCell ref="V280:Y280"/>
    <mergeCell ref="Z280:AC280"/>
    <mergeCell ref="AD280:AG280"/>
    <mergeCell ref="AH280:AK280"/>
    <mergeCell ref="AL280:AM280"/>
    <mergeCell ref="AN280:AR280"/>
    <mergeCell ref="B277:I278"/>
    <mergeCell ref="J277:N278"/>
    <mergeCell ref="T277:U277"/>
    <mergeCell ref="V277:X277"/>
    <mergeCell ref="AH277:AK277"/>
    <mergeCell ref="AN277:AR277"/>
    <mergeCell ref="T278:U278"/>
    <mergeCell ref="V278:Y278"/>
    <mergeCell ref="Z278:AC278"/>
    <mergeCell ref="AD278:AG278"/>
    <mergeCell ref="AH278:AK278"/>
    <mergeCell ref="AL278:AM278"/>
    <mergeCell ref="AN278:AR278"/>
    <mergeCell ref="AD284:AG284"/>
    <mergeCell ref="AH284:AK284"/>
    <mergeCell ref="AN284:AR284"/>
    <mergeCell ref="V285:Y285"/>
    <mergeCell ref="Z285:AC285"/>
    <mergeCell ref="AD285:AG285"/>
    <mergeCell ref="AH285:AK285"/>
    <mergeCell ref="AN285:AR285"/>
    <mergeCell ref="B281:I282"/>
    <mergeCell ref="J281:N282"/>
    <mergeCell ref="T281:U281"/>
    <mergeCell ref="V281:X281"/>
    <mergeCell ref="AH281:AK281"/>
    <mergeCell ref="AN281:AR281"/>
    <mergeCell ref="T282:U282"/>
    <mergeCell ref="V282:Y282"/>
    <mergeCell ref="Z282:AC282"/>
    <mergeCell ref="AD282:AG282"/>
    <mergeCell ref="AH282:AK282"/>
    <mergeCell ref="AL282:AM282"/>
    <mergeCell ref="AN282:AR282"/>
    <mergeCell ref="AN286:AR286"/>
    <mergeCell ref="AM172:AP17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S177:S179"/>
    <mergeCell ref="T177:T179"/>
    <mergeCell ref="U177:U179"/>
    <mergeCell ref="V177:V179"/>
    <mergeCell ref="B283:E285"/>
    <mergeCell ref="F283:N285"/>
    <mergeCell ref="O283:U285"/>
    <mergeCell ref="V283:Y283"/>
    <mergeCell ref="AH283:AK283"/>
    <mergeCell ref="AN283:AR283"/>
    <mergeCell ref="V284:Y284"/>
    <mergeCell ref="Z284:AC284"/>
    <mergeCell ref="BB181:BC181"/>
    <mergeCell ref="AN182:AS182"/>
    <mergeCell ref="B183:I184"/>
    <mergeCell ref="J183:N184"/>
    <mergeCell ref="T183:U183"/>
    <mergeCell ref="V183:X183"/>
    <mergeCell ref="AH183:AK183"/>
    <mergeCell ref="AN183:AR183"/>
    <mergeCell ref="T184:U184"/>
    <mergeCell ref="V184:Y184"/>
    <mergeCell ref="Z184:AC184"/>
    <mergeCell ref="AD184:AG184"/>
    <mergeCell ref="AH184:AK184"/>
    <mergeCell ref="AL184:AM184"/>
    <mergeCell ref="AN184:AR184"/>
    <mergeCell ref="W177:W179"/>
    <mergeCell ref="B180:I182"/>
    <mergeCell ref="J180:N182"/>
    <mergeCell ref="O180:U182"/>
    <mergeCell ref="Y180:AH180"/>
    <mergeCell ref="AL180:AM180"/>
    <mergeCell ref="AN180:AS180"/>
    <mergeCell ref="V181:Y182"/>
    <mergeCell ref="Z181:AC182"/>
    <mergeCell ref="AD181:AG182"/>
    <mergeCell ref="AH181:AK182"/>
    <mergeCell ref="AL181:AM182"/>
    <mergeCell ref="AN181:AS181"/>
    <mergeCell ref="B187:I188"/>
    <mergeCell ref="J187:N188"/>
    <mergeCell ref="T187:U187"/>
    <mergeCell ref="V187:X187"/>
    <mergeCell ref="AH187:AK187"/>
    <mergeCell ref="AN187:AR187"/>
    <mergeCell ref="T188:U188"/>
    <mergeCell ref="V188:Y188"/>
    <mergeCell ref="Z188:AC188"/>
    <mergeCell ref="AD188:AG188"/>
    <mergeCell ref="AH188:AK188"/>
    <mergeCell ref="AL188:AM188"/>
    <mergeCell ref="AN188:AR188"/>
    <mergeCell ref="B185:I186"/>
    <mergeCell ref="J185:N186"/>
    <mergeCell ref="T185:U185"/>
    <mergeCell ref="V185:X185"/>
    <mergeCell ref="AH185:AK185"/>
    <mergeCell ref="AN185:AR185"/>
    <mergeCell ref="T186:U186"/>
    <mergeCell ref="V186:Y186"/>
    <mergeCell ref="Z186:AC186"/>
    <mergeCell ref="AD186:AG186"/>
    <mergeCell ref="AH186:AK186"/>
    <mergeCell ref="AL186:AM186"/>
    <mergeCell ref="AN186:AR186"/>
    <mergeCell ref="B191:I192"/>
    <mergeCell ref="J191:N192"/>
    <mergeCell ref="T191:U191"/>
    <mergeCell ref="V191:X191"/>
    <mergeCell ref="AH191:AK191"/>
    <mergeCell ref="AN191:AR191"/>
    <mergeCell ref="T192:U192"/>
    <mergeCell ref="V192:Y192"/>
    <mergeCell ref="Z192:AC192"/>
    <mergeCell ref="AD192:AG192"/>
    <mergeCell ref="AH192:AK192"/>
    <mergeCell ref="AL192:AM192"/>
    <mergeCell ref="AN192:AR192"/>
    <mergeCell ref="B189:I190"/>
    <mergeCell ref="J189:N190"/>
    <mergeCell ref="T189:U189"/>
    <mergeCell ref="V189:X189"/>
    <mergeCell ref="AH189:AK189"/>
    <mergeCell ref="AN189:AR189"/>
    <mergeCell ref="T190:U190"/>
    <mergeCell ref="V190:Y190"/>
    <mergeCell ref="Z190:AC190"/>
    <mergeCell ref="AD190:AG190"/>
    <mergeCell ref="AH190:AK190"/>
    <mergeCell ref="AL190:AM190"/>
    <mergeCell ref="AN190:AR190"/>
    <mergeCell ref="B195:I196"/>
    <mergeCell ref="J195:N196"/>
    <mergeCell ref="T195:U195"/>
    <mergeCell ref="V195:X195"/>
    <mergeCell ref="AH195:AK195"/>
    <mergeCell ref="AN195:AR195"/>
    <mergeCell ref="T196:U196"/>
    <mergeCell ref="V196:Y196"/>
    <mergeCell ref="Z196:AC196"/>
    <mergeCell ref="AD196:AG196"/>
    <mergeCell ref="AH196:AK196"/>
    <mergeCell ref="AL196:AM196"/>
    <mergeCell ref="AN196:AR196"/>
    <mergeCell ref="B193:I194"/>
    <mergeCell ref="J193:N194"/>
    <mergeCell ref="T193:U193"/>
    <mergeCell ref="V193:X193"/>
    <mergeCell ref="AH193:AK193"/>
    <mergeCell ref="AN193:AR193"/>
    <mergeCell ref="T194:U194"/>
    <mergeCell ref="V194:Y194"/>
    <mergeCell ref="Z194:AC194"/>
    <mergeCell ref="AD194:AG194"/>
    <mergeCell ref="AH194:AK194"/>
    <mergeCell ref="AL194:AM194"/>
    <mergeCell ref="AN194:AR194"/>
    <mergeCell ref="B199:I200"/>
    <mergeCell ref="J199:N200"/>
    <mergeCell ref="T199:U199"/>
    <mergeCell ref="V199:X199"/>
    <mergeCell ref="AH199:AK199"/>
    <mergeCell ref="AN199:AR199"/>
    <mergeCell ref="T200:U200"/>
    <mergeCell ref="V200:Y200"/>
    <mergeCell ref="Z200:AC200"/>
    <mergeCell ref="AD200:AG200"/>
    <mergeCell ref="AH200:AK200"/>
    <mergeCell ref="AL200:AM200"/>
    <mergeCell ref="AN200:AR200"/>
    <mergeCell ref="B197:I198"/>
    <mergeCell ref="J197:N198"/>
    <mergeCell ref="T197:U197"/>
    <mergeCell ref="V197:X197"/>
    <mergeCell ref="AH197:AK197"/>
    <mergeCell ref="AN197:AR197"/>
    <mergeCell ref="T198:U198"/>
    <mergeCell ref="V198:Y198"/>
    <mergeCell ref="Z198:AC198"/>
    <mergeCell ref="AD198:AG198"/>
    <mergeCell ref="AH198:AK198"/>
    <mergeCell ref="AL198:AM198"/>
    <mergeCell ref="AN198:AR198"/>
    <mergeCell ref="R218:R220"/>
    <mergeCell ref="S218:S220"/>
    <mergeCell ref="T218:T220"/>
    <mergeCell ref="U218:U220"/>
    <mergeCell ref="V218:V220"/>
    <mergeCell ref="B201:E203"/>
    <mergeCell ref="F201:N203"/>
    <mergeCell ref="O201:U203"/>
    <mergeCell ref="V201:Y201"/>
    <mergeCell ref="AH201:AK201"/>
    <mergeCell ref="AN201:AR201"/>
    <mergeCell ref="V202:Y202"/>
    <mergeCell ref="Z202:AC202"/>
    <mergeCell ref="AD202:AG202"/>
    <mergeCell ref="AH202:AK202"/>
    <mergeCell ref="AN202:AR202"/>
    <mergeCell ref="V203:Y203"/>
    <mergeCell ref="Z203:AC203"/>
    <mergeCell ref="AD203:AG203"/>
    <mergeCell ref="AH203:AK203"/>
    <mergeCell ref="AN203:AR203"/>
    <mergeCell ref="W218:W220"/>
    <mergeCell ref="B221:I223"/>
    <mergeCell ref="J221:N223"/>
    <mergeCell ref="O221:U223"/>
    <mergeCell ref="Y221:AH221"/>
    <mergeCell ref="AL221:AM221"/>
    <mergeCell ref="AN221:AS221"/>
    <mergeCell ref="V222:Y223"/>
    <mergeCell ref="Z222:AC223"/>
    <mergeCell ref="AD222:AG223"/>
    <mergeCell ref="AH222:AK223"/>
    <mergeCell ref="AL222:AM223"/>
    <mergeCell ref="AN222:AS222"/>
    <mergeCell ref="AN204:AR204"/>
    <mergeCell ref="AM213:AP21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B226:I227"/>
    <mergeCell ref="J226:N227"/>
    <mergeCell ref="T226:U226"/>
    <mergeCell ref="V226:X226"/>
    <mergeCell ref="AH226:AK226"/>
    <mergeCell ref="AN226:AR226"/>
    <mergeCell ref="T227:U227"/>
    <mergeCell ref="V227:Y227"/>
    <mergeCell ref="Z227:AC227"/>
    <mergeCell ref="AD227:AG227"/>
    <mergeCell ref="AH227:AK227"/>
    <mergeCell ref="AL227:AM227"/>
    <mergeCell ref="AN227:AR227"/>
    <mergeCell ref="BB222:BC222"/>
    <mergeCell ref="AN223:AS223"/>
    <mergeCell ref="B224:I225"/>
    <mergeCell ref="J224:N225"/>
    <mergeCell ref="T224:U224"/>
    <mergeCell ref="V224:X224"/>
    <mergeCell ref="AH224:AK224"/>
    <mergeCell ref="AN224:AR224"/>
    <mergeCell ref="T225:U225"/>
    <mergeCell ref="V225:Y225"/>
    <mergeCell ref="Z225:AC225"/>
    <mergeCell ref="AD225:AG225"/>
    <mergeCell ref="AH225:AK225"/>
    <mergeCell ref="AL225:AM225"/>
    <mergeCell ref="AN225:AR225"/>
    <mergeCell ref="B230:I231"/>
    <mergeCell ref="J230:N231"/>
    <mergeCell ref="T230:U230"/>
    <mergeCell ref="V230:X230"/>
    <mergeCell ref="AH230:AK230"/>
    <mergeCell ref="AN230:AR230"/>
    <mergeCell ref="T231:U231"/>
    <mergeCell ref="V231:Y231"/>
    <mergeCell ref="Z231:AC231"/>
    <mergeCell ref="AD231:AG231"/>
    <mergeCell ref="AH231:AK231"/>
    <mergeCell ref="AL231:AM231"/>
    <mergeCell ref="AN231:AR231"/>
    <mergeCell ref="B228:I229"/>
    <mergeCell ref="J228:N229"/>
    <mergeCell ref="T228:U228"/>
    <mergeCell ref="V228:X228"/>
    <mergeCell ref="AH228:AK228"/>
    <mergeCell ref="AN228:AR228"/>
    <mergeCell ref="T229:U229"/>
    <mergeCell ref="V229:Y229"/>
    <mergeCell ref="Z229:AC229"/>
    <mergeCell ref="AD229:AG229"/>
    <mergeCell ref="AH229:AK229"/>
    <mergeCell ref="AL229:AM229"/>
    <mergeCell ref="AN229:AR229"/>
    <mergeCell ref="B234:I235"/>
    <mergeCell ref="J234:N235"/>
    <mergeCell ref="T234:U234"/>
    <mergeCell ref="V234:X234"/>
    <mergeCell ref="AH234:AK234"/>
    <mergeCell ref="AN234:AR234"/>
    <mergeCell ref="T235:U235"/>
    <mergeCell ref="V235:Y235"/>
    <mergeCell ref="Z235:AC235"/>
    <mergeCell ref="AD235:AG235"/>
    <mergeCell ref="AH235:AK235"/>
    <mergeCell ref="AL235:AM235"/>
    <mergeCell ref="AN235:AR235"/>
    <mergeCell ref="B232:I233"/>
    <mergeCell ref="J232:N233"/>
    <mergeCell ref="T232:U232"/>
    <mergeCell ref="V232:X232"/>
    <mergeCell ref="AH232:AK232"/>
    <mergeCell ref="AN232:AR232"/>
    <mergeCell ref="T233:U233"/>
    <mergeCell ref="V233:Y233"/>
    <mergeCell ref="Z233:AC233"/>
    <mergeCell ref="AD233:AG233"/>
    <mergeCell ref="AH233:AK233"/>
    <mergeCell ref="AL233:AM233"/>
    <mergeCell ref="AN233:AR233"/>
    <mergeCell ref="B238:I239"/>
    <mergeCell ref="J238:N239"/>
    <mergeCell ref="T238:U238"/>
    <mergeCell ref="V238:X238"/>
    <mergeCell ref="AH238:AK238"/>
    <mergeCell ref="AN238:AR238"/>
    <mergeCell ref="T239:U239"/>
    <mergeCell ref="V239:Y239"/>
    <mergeCell ref="Z239:AC239"/>
    <mergeCell ref="AD239:AG239"/>
    <mergeCell ref="AH239:AK239"/>
    <mergeCell ref="AL239:AM239"/>
    <mergeCell ref="AN239:AR239"/>
    <mergeCell ref="B236:I237"/>
    <mergeCell ref="J236:N237"/>
    <mergeCell ref="T236:U236"/>
    <mergeCell ref="V236:X236"/>
    <mergeCell ref="AH236:AK236"/>
    <mergeCell ref="AN236:AR236"/>
    <mergeCell ref="T237:U237"/>
    <mergeCell ref="V237:Y237"/>
    <mergeCell ref="Z237:AC237"/>
    <mergeCell ref="AD237:AG237"/>
    <mergeCell ref="AH237:AK237"/>
    <mergeCell ref="AL237:AM237"/>
    <mergeCell ref="AN237:AR237"/>
    <mergeCell ref="B242:E244"/>
    <mergeCell ref="F242:N244"/>
    <mergeCell ref="O242:U244"/>
    <mergeCell ref="V242:Y242"/>
    <mergeCell ref="AH242:AK242"/>
    <mergeCell ref="AN242:AR242"/>
    <mergeCell ref="V243:Y243"/>
    <mergeCell ref="Z243:AC243"/>
    <mergeCell ref="AD243:AG243"/>
    <mergeCell ref="AH243:AK243"/>
    <mergeCell ref="AN243:AR243"/>
    <mergeCell ref="V244:Y244"/>
    <mergeCell ref="Z244:AC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H241:AK241"/>
    <mergeCell ref="AL241:AM241"/>
    <mergeCell ref="AN241:AR241"/>
    <mergeCell ref="AN245:AR245"/>
    <mergeCell ref="AM254:AP25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S259:S261"/>
    <mergeCell ref="T259:T261"/>
    <mergeCell ref="U259:U261"/>
    <mergeCell ref="V259:V261"/>
    <mergeCell ref="W259:W261"/>
  </mergeCells>
  <phoneticPr fontId="2"/>
  <conditionalFormatting sqref="O16 O18">
    <cfRule type="expression" dxfId="148" priority="1117" stopIfTrue="1">
      <formula>AND(O16="",V17&gt;0)</formula>
    </cfRule>
  </conditionalFormatting>
  <conditionalFormatting sqref="O20">
    <cfRule type="expression" dxfId="147" priority="643" stopIfTrue="1">
      <formula>AND(O20="",V21&gt;0)</formula>
    </cfRule>
  </conditionalFormatting>
  <conditionalFormatting sqref="O22">
    <cfRule type="expression" dxfId="146" priority="641" stopIfTrue="1">
      <formula>AND(O22="",V23&gt;0)</formula>
    </cfRule>
  </conditionalFormatting>
  <conditionalFormatting sqref="O24">
    <cfRule type="expression" dxfId="145" priority="639" stopIfTrue="1">
      <formula>AND(O24="",V25&gt;0)</formula>
    </cfRule>
  </conditionalFormatting>
  <conditionalFormatting sqref="O60">
    <cfRule type="expression" dxfId="144" priority="637" stopIfTrue="1">
      <formula>AND(O60="",V61&gt;0)</formula>
    </cfRule>
  </conditionalFormatting>
  <conditionalFormatting sqref="O62">
    <cfRule type="expression" dxfId="143" priority="635" stopIfTrue="1">
      <formula>AND(O62="",V63&gt;0)</formula>
    </cfRule>
  </conditionalFormatting>
  <conditionalFormatting sqref="O64">
    <cfRule type="expression" dxfId="142" priority="633" stopIfTrue="1">
      <formula>AND(O64="",V65&gt;0)</formula>
    </cfRule>
  </conditionalFormatting>
  <conditionalFormatting sqref="O66">
    <cfRule type="expression" dxfId="141" priority="631" stopIfTrue="1">
      <formula>AND(O66="",V67&gt;0)</formula>
    </cfRule>
  </conditionalFormatting>
  <conditionalFormatting sqref="O68">
    <cfRule type="expression" dxfId="140" priority="629" stopIfTrue="1">
      <formula>AND(O68="",V69&gt;0)</formula>
    </cfRule>
  </conditionalFormatting>
  <conditionalFormatting sqref="O70">
    <cfRule type="expression" dxfId="139" priority="627" stopIfTrue="1">
      <formula>AND(O70="",V71&gt;0)</formula>
    </cfRule>
  </conditionalFormatting>
  <conditionalFormatting sqref="O72">
    <cfRule type="expression" dxfId="138" priority="625" stopIfTrue="1">
      <formula>AND(O72="",V73&gt;0)</formula>
    </cfRule>
  </conditionalFormatting>
  <conditionalFormatting sqref="O74">
    <cfRule type="expression" dxfId="137" priority="623" stopIfTrue="1">
      <formula>AND(O74="",V75&gt;0)</formula>
    </cfRule>
  </conditionalFormatting>
  <conditionalFormatting sqref="O76">
    <cfRule type="expression" dxfId="136" priority="621" stopIfTrue="1">
      <formula>AND(O76="",V77&gt;0)</formula>
    </cfRule>
  </conditionalFormatting>
  <conditionalFormatting sqref="O101">
    <cfRule type="expression" dxfId="135" priority="619" stopIfTrue="1">
      <formula>AND(O101="",V102&gt;0)</formula>
    </cfRule>
  </conditionalFormatting>
  <conditionalFormatting sqref="O103">
    <cfRule type="expression" dxfId="134" priority="617" stopIfTrue="1">
      <formula>AND(O103="",V104&gt;0)</formula>
    </cfRule>
  </conditionalFormatting>
  <conditionalFormatting sqref="O105">
    <cfRule type="expression" dxfId="133" priority="615" stopIfTrue="1">
      <formula>AND(O105="",V106&gt;0)</formula>
    </cfRule>
  </conditionalFormatting>
  <conditionalFormatting sqref="O107">
    <cfRule type="expression" dxfId="132" priority="613" stopIfTrue="1">
      <formula>AND(O107="",V108&gt;0)</formula>
    </cfRule>
  </conditionalFormatting>
  <conditionalFormatting sqref="O109">
    <cfRule type="expression" dxfId="131" priority="611" stopIfTrue="1">
      <formula>AND(O109="",V110&gt;0)</formula>
    </cfRule>
  </conditionalFormatting>
  <conditionalFormatting sqref="O111">
    <cfRule type="expression" dxfId="130" priority="609" stopIfTrue="1">
      <formula>AND(O111="",V112&gt;0)</formula>
    </cfRule>
  </conditionalFormatting>
  <conditionalFormatting sqref="O113">
    <cfRule type="expression" dxfId="129" priority="607" stopIfTrue="1">
      <formula>AND(O113="",V114&gt;0)</formula>
    </cfRule>
  </conditionalFormatting>
  <conditionalFormatting sqref="O115">
    <cfRule type="expression" dxfId="128" priority="605" stopIfTrue="1">
      <formula>AND(O115="",V116&gt;0)</formula>
    </cfRule>
  </conditionalFormatting>
  <conditionalFormatting sqref="O117">
    <cfRule type="expression" dxfId="127" priority="603" stopIfTrue="1">
      <formula>AND(O117="",V118&gt;0)</formula>
    </cfRule>
  </conditionalFormatting>
  <conditionalFormatting sqref="O142">
    <cfRule type="expression" dxfId="126" priority="110" stopIfTrue="1">
      <formula>AND(O142="",V143&gt;0)</formula>
    </cfRule>
  </conditionalFormatting>
  <conditionalFormatting sqref="O144">
    <cfRule type="expression" dxfId="125" priority="108" stopIfTrue="1">
      <formula>AND(O144="",V145&gt;0)</formula>
    </cfRule>
  </conditionalFormatting>
  <conditionalFormatting sqref="O146">
    <cfRule type="expression" dxfId="124" priority="106" stopIfTrue="1">
      <formula>AND(O146="",V147&gt;0)</formula>
    </cfRule>
  </conditionalFormatting>
  <conditionalFormatting sqref="O148">
    <cfRule type="expression" dxfId="123" priority="104" stopIfTrue="1">
      <formula>AND(O148="",V149&gt;0)</formula>
    </cfRule>
  </conditionalFormatting>
  <conditionalFormatting sqref="O150">
    <cfRule type="expression" dxfId="122" priority="102" stopIfTrue="1">
      <formula>AND(O150="",V151&gt;0)</formula>
    </cfRule>
  </conditionalFormatting>
  <conditionalFormatting sqref="O152">
    <cfRule type="expression" dxfId="121" priority="100" stopIfTrue="1">
      <formula>AND(O152="",V153&gt;0)</formula>
    </cfRule>
  </conditionalFormatting>
  <conditionalFormatting sqref="O154">
    <cfRule type="expression" dxfId="120" priority="98" stopIfTrue="1">
      <formula>AND(O154="",V155&gt;0)</formula>
    </cfRule>
  </conditionalFormatting>
  <conditionalFormatting sqref="O156">
    <cfRule type="expression" dxfId="119" priority="96" stopIfTrue="1">
      <formula>AND(O156="",V157&gt;0)</formula>
    </cfRule>
  </conditionalFormatting>
  <conditionalFormatting sqref="O158">
    <cfRule type="expression" dxfId="118" priority="94" stopIfTrue="1">
      <formula>AND(O158="",V159&gt;0)</formula>
    </cfRule>
  </conditionalFormatting>
  <conditionalFormatting sqref="O183">
    <cfRule type="expression" dxfId="117" priority="64" stopIfTrue="1">
      <formula>AND(O183="",V184&gt;0)</formula>
    </cfRule>
  </conditionalFormatting>
  <conditionalFormatting sqref="O185">
    <cfRule type="expression" dxfId="116" priority="62" stopIfTrue="1">
      <formula>AND(O185="",V186&gt;0)</formula>
    </cfRule>
  </conditionalFormatting>
  <conditionalFormatting sqref="O187">
    <cfRule type="expression" dxfId="115" priority="60" stopIfTrue="1">
      <formula>AND(O187="",V188&gt;0)</formula>
    </cfRule>
  </conditionalFormatting>
  <conditionalFormatting sqref="O189">
    <cfRule type="expression" dxfId="114" priority="58" stopIfTrue="1">
      <formula>AND(O189="",V190&gt;0)</formula>
    </cfRule>
  </conditionalFormatting>
  <conditionalFormatting sqref="O191">
    <cfRule type="expression" dxfId="113" priority="56" stopIfTrue="1">
      <formula>AND(O191="",V192&gt;0)</formula>
    </cfRule>
  </conditionalFormatting>
  <conditionalFormatting sqref="O193">
    <cfRule type="expression" dxfId="112" priority="54" stopIfTrue="1">
      <formula>AND(O193="",V194&gt;0)</formula>
    </cfRule>
  </conditionalFormatting>
  <conditionalFormatting sqref="O195">
    <cfRule type="expression" dxfId="111" priority="52" stopIfTrue="1">
      <formula>AND(O195="",V196&gt;0)</formula>
    </cfRule>
  </conditionalFormatting>
  <conditionalFormatting sqref="O197">
    <cfRule type="expression" dxfId="110" priority="50" stopIfTrue="1">
      <formula>AND(O197="",V198&gt;0)</formula>
    </cfRule>
  </conditionalFormatting>
  <conditionalFormatting sqref="O199">
    <cfRule type="expression" dxfId="109" priority="48" stopIfTrue="1">
      <formula>AND(O199="",V200&gt;0)</formula>
    </cfRule>
  </conditionalFormatting>
  <conditionalFormatting sqref="O224">
    <cfRule type="expression" dxfId="108" priority="41" stopIfTrue="1">
      <formula>AND(O224="",V225&gt;0)</formula>
    </cfRule>
  </conditionalFormatting>
  <conditionalFormatting sqref="O226">
    <cfRule type="expression" dxfId="107" priority="39" stopIfTrue="1">
      <formula>AND(O226="",V227&gt;0)</formula>
    </cfRule>
  </conditionalFormatting>
  <conditionalFormatting sqref="O228">
    <cfRule type="expression" dxfId="106" priority="37" stopIfTrue="1">
      <formula>AND(O228="",V229&gt;0)</formula>
    </cfRule>
  </conditionalFormatting>
  <conditionalFormatting sqref="O230">
    <cfRule type="expression" dxfId="105" priority="35" stopIfTrue="1">
      <formula>AND(O230="",V231&gt;0)</formula>
    </cfRule>
  </conditionalFormatting>
  <conditionalFormatting sqref="O232">
    <cfRule type="expression" dxfId="104" priority="33" stopIfTrue="1">
      <formula>AND(O232="",V233&gt;0)</formula>
    </cfRule>
  </conditionalFormatting>
  <conditionalFormatting sqref="O234">
    <cfRule type="expression" dxfId="103" priority="31" stopIfTrue="1">
      <formula>AND(O234="",V235&gt;0)</formula>
    </cfRule>
  </conditionalFormatting>
  <conditionalFormatting sqref="O236">
    <cfRule type="expression" dxfId="102" priority="29" stopIfTrue="1">
      <formula>AND(O236="",V237&gt;0)</formula>
    </cfRule>
  </conditionalFormatting>
  <conditionalFormatting sqref="O238">
    <cfRule type="expression" dxfId="101" priority="27" stopIfTrue="1">
      <formula>AND(O238="",V239&gt;0)</formula>
    </cfRule>
  </conditionalFormatting>
  <conditionalFormatting sqref="O240">
    <cfRule type="expression" dxfId="100" priority="25" stopIfTrue="1">
      <formula>AND(O240="",V241&gt;0)</formula>
    </cfRule>
  </conditionalFormatting>
  <conditionalFormatting sqref="O265">
    <cfRule type="expression" dxfId="99" priority="18" stopIfTrue="1">
      <formula>AND(O265="",V266&gt;0)</formula>
    </cfRule>
  </conditionalFormatting>
  <conditionalFormatting sqref="O267">
    <cfRule type="expression" dxfId="98" priority="16" stopIfTrue="1">
      <formula>AND(O267="",V268&gt;0)</formula>
    </cfRule>
  </conditionalFormatting>
  <conditionalFormatting sqref="O269">
    <cfRule type="expression" dxfId="97" priority="14" stopIfTrue="1">
      <formula>AND(O269="",V270&gt;0)</formula>
    </cfRule>
  </conditionalFormatting>
  <conditionalFormatting sqref="O271">
    <cfRule type="expression" dxfId="96" priority="12" stopIfTrue="1">
      <formula>AND(O271="",V272&gt;0)</formula>
    </cfRule>
  </conditionalFormatting>
  <conditionalFormatting sqref="O273">
    <cfRule type="expression" dxfId="95" priority="10" stopIfTrue="1">
      <formula>AND(O273="",V274&gt;0)</formula>
    </cfRule>
  </conditionalFormatting>
  <conditionalFormatting sqref="O275">
    <cfRule type="expression" dxfId="94" priority="8" stopIfTrue="1">
      <formula>AND(O275="",V276&gt;0)</formula>
    </cfRule>
  </conditionalFormatting>
  <conditionalFormatting sqref="O277">
    <cfRule type="expression" dxfId="93" priority="6" stopIfTrue="1">
      <formula>AND(O277="",V278&gt;0)</formula>
    </cfRule>
  </conditionalFormatting>
  <conditionalFormatting sqref="O279">
    <cfRule type="expression" dxfId="92" priority="4" stopIfTrue="1">
      <formula>AND(O279="",V280&gt;0)</formula>
    </cfRule>
  </conditionalFormatting>
  <conditionalFormatting sqref="O281">
    <cfRule type="expression" dxfId="91" priority="2" stopIfTrue="1">
      <formula>AND(O281="",V282&gt;0)</formula>
    </cfRule>
  </conditionalFormatting>
  <conditionalFormatting sqref="Q16 Q18">
    <cfRule type="expression" dxfId="90" priority="1115" stopIfTrue="1">
      <formula>AND(Q16="",V17&gt;0)</formula>
    </cfRule>
  </conditionalFormatting>
  <conditionalFormatting sqref="Q20">
    <cfRule type="expression" dxfId="89" priority="642" stopIfTrue="1">
      <formula>AND(Q20="",V21&gt;0)</formula>
    </cfRule>
  </conditionalFormatting>
  <conditionalFormatting sqref="Q22">
    <cfRule type="expression" dxfId="88" priority="640" stopIfTrue="1">
      <formula>AND(Q22="",V23&gt;0)</formula>
    </cfRule>
  </conditionalFormatting>
  <conditionalFormatting sqref="Q24">
    <cfRule type="expression" dxfId="87" priority="638" stopIfTrue="1">
      <formula>AND(Q24="",V25&gt;0)</formula>
    </cfRule>
  </conditionalFormatting>
  <conditionalFormatting sqref="Q60">
    <cfRule type="expression" dxfId="86" priority="636" stopIfTrue="1">
      <formula>AND(Q60="",V61&gt;0)</formula>
    </cfRule>
  </conditionalFormatting>
  <conditionalFormatting sqref="Q62">
    <cfRule type="expression" dxfId="85" priority="634" stopIfTrue="1">
      <formula>AND(Q62="",V63&gt;0)</formula>
    </cfRule>
  </conditionalFormatting>
  <conditionalFormatting sqref="Q64">
    <cfRule type="expression" dxfId="84" priority="632" stopIfTrue="1">
      <formula>AND(Q64="",V65&gt;0)</formula>
    </cfRule>
  </conditionalFormatting>
  <conditionalFormatting sqref="Q66">
    <cfRule type="expression" dxfId="83" priority="630" stopIfTrue="1">
      <formula>AND(Q66="",V67&gt;0)</formula>
    </cfRule>
  </conditionalFormatting>
  <conditionalFormatting sqref="Q68">
    <cfRule type="expression" dxfId="82" priority="628" stopIfTrue="1">
      <formula>AND(Q68="",V69&gt;0)</formula>
    </cfRule>
  </conditionalFormatting>
  <conditionalFormatting sqref="Q70">
    <cfRule type="expression" dxfId="81" priority="626" stopIfTrue="1">
      <formula>AND(Q70="",V71&gt;0)</formula>
    </cfRule>
  </conditionalFormatting>
  <conditionalFormatting sqref="Q72">
    <cfRule type="expression" dxfId="80" priority="624" stopIfTrue="1">
      <formula>AND(Q72="",V73&gt;0)</formula>
    </cfRule>
  </conditionalFormatting>
  <conditionalFormatting sqref="Q74">
    <cfRule type="expression" dxfId="79" priority="622" stopIfTrue="1">
      <formula>AND(Q74="",V75&gt;0)</formula>
    </cfRule>
  </conditionalFormatting>
  <conditionalFormatting sqref="Q76">
    <cfRule type="expression" dxfId="78" priority="620" stopIfTrue="1">
      <formula>AND(Q76="",V77&gt;0)</formula>
    </cfRule>
  </conditionalFormatting>
  <conditionalFormatting sqref="Q101">
    <cfRule type="expression" dxfId="77" priority="618" stopIfTrue="1">
      <formula>AND(Q101="",V102&gt;0)</formula>
    </cfRule>
  </conditionalFormatting>
  <conditionalFormatting sqref="Q103">
    <cfRule type="expression" dxfId="76" priority="616" stopIfTrue="1">
      <formula>AND(Q103="",V104&gt;0)</formula>
    </cfRule>
  </conditionalFormatting>
  <conditionalFormatting sqref="Q105">
    <cfRule type="expression" dxfId="75" priority="614" stopIfTrue="1">
      <formula>AND(Q105="",V106&gt;0)</formula>
    </cfRule>
  </conditionalFormatting>
  <conditionalFormatting sqref="Q107">
    <cfRule type="expression" dxfId="74" priority="612" stopIfTrue="1">
      <formula>AND(Q107="",V108&gt;0)</formula>
    </cfRule>
  </conditionalFormatting>
  <conditionalFormatting sqref="Q109">
    <cfRule type="expression" dxfId="73" priority="610" stopIfTrue="1">
      <formula>AND(Q109="",V110&gt;0)</formula>
    </cfRule>
  </conditionalFormatting>
  <conditionalFormatting sqref="Q111">
    <cfRule type="expression" dxfId="72" priority="608" stopIfTrue="1">
      <formula>AND(Q111="",V112&gt;0)</formula>
    </cfRule>
  </conditionalFormatting>
  <conditionalFormatting sqref="Q113">
    <cfRule type="expression" dxfId="71" priority="606" stopIfTrue="1">
      <formula>AND(Q113="",V114&gt;0)</formula>
    </cfRule>
  </conditionalFormatting>
  <conditionalFormatting sqref="Q115">
    <cfRule type="expression" dxfId="70" priority="604" stopIfTrue="1">
      <formula>AND(Q115="",V116&gt;0)</formula>
    </cfRule>
  </conditionalFormatting>
  <conditionalFormatting sqref="Q117">
    <cfRule type="expression" dxfId="69" priority="602" stopIfTrue="1">
      <formula>AND(Q117="",V118&gt;0)</formula>
    </cfRule>
  </conditionalFormatting>
  <conditionalFormatting sqref="Q142">
    <cfRule type="expression" dxfId="68" priority="109" stopIfTrue="1">
      <formula>AND(Q142="",V143&gt;0)</formula>
    </cfRule>
  </conditionalFormatting>
  <conditionalFormatting sqref="Q144">
    <cfRule type="expression" dxfId="67" priority="107" stopIfTrue="1">
      <formula>AND(Q144="",V145&gt;0)</formula>
    </cfRule>
  </conditionalFormatting>
  <conditionalFormatting sqref="Q146">
    <cfRule type="expression" dxfId="66" priority="105" stopIfTrue="1">
      <formula>AND(Q146="",V147&gt;0)</formula>
    </cfRule>
  </conditionalFormatting>
  <conditionalFormatting sqref="Q148">
    <cfRule type="expression" dxfId="65" priority="103" stopIfTrue="1">
      <formula>AND(Q148="",V149&gt;0)</formula>
    </cfRule>
  </conditionalFormatting>
  <conditionalFormatting sqref="Q150">
    <cfRule type="expression" dxfId="64" priority="101" stopIfTrue="1">
      <formula>AND(Q150="",V151&gt;0)</formula>
    </cfRule>
  </conditionalFormatting>
  <conditionalFormatting sqref="Q152">
    <cfRule type="expression" dxfId="63" priority="99" stopIfTrue="1">
      <formula>AND(Q152="",V153&gt;0)</formula>
    </cfRule>
  </conditionalFormatting>
  <conditionalFormatting sqref="Q154">
    <cfRule type="expression" dxfId="62" priority="97" stopIfTrue="1">
      <formula>AND(Q154="",V155&gt;0)</formula>
    </cfRule>
  </conditionalFormatting>
  <conditionalFormatting sqref="Q156">
    <cfRule type="expression" dxfId="61" priority="95" stopIfTrue="1">
      <formula>AND(Q156="",V157&gt;0)</formula>
    </cfRule>
  </conditionalFormatting>
  <conditionalFormatting sqref="Q158">
    <cfRule type="expression" dxfId="60" priority="93" stopIfTrue="1">
      <formula>AND(Q158="",V159&gt;0)</formula>
    </cfRule>
  </conditionalFormatting>
  <conditionalFormatting sqref="Q183">
    <cfRule type="expression" dxfId="59" priority="63" stopIfTrue="1">
      <formula>AND(Q183="",V184&gt;0)</formula>
    </cfRule>
  </conditionalFormatting>
  <conditionalFormatting sqref="Q185">
    <cfRule type="expression" dxfId="58" priority="61" stopIfTrue="1">
      <formula>AND(Q185="",V186&gt;0)</formula>
    </cfRule>
  </conditionalFormatting>
  <conditionalFormatting sqref="Q187">
    <cfRule type="expression" dxfId="57" priority="59" stopIfTrue="1">
      <formula>AND(Q187="",V188&gt;0)</formula>
    </cfRule>
  </conditionalFormatting>
  <conditionalFormatting sqref="Q189">
    <cfRule type="expression" dxfId="56" priority="57" stopIfTrue="1">
      <formula>AND(Q189="",V190&gt;0)</formula>
    </cfRule>
  </conditionalFormatting>
  <conditionalFormatting sqref="Q191">
    <cfRule type="expression" dxfId="55" priority="55" stopIfTrue="1">
      <formula>AND(Q191="",V192&gt;0)</formula>
    </cfRule>
  </conditionalFormatting>
  <conditionalFormatting sqref="Q193">
    <cfRule type="expression" dxfId="54" priority="53" stopIfTrue="1">
      <formula>AND(Q193="",V194&gt;0)</formula>
    </cfRule>
  </conditionalFormatting>
  <conditionalFormatting sqref="Q195">
    <cfRule type="expression" dxfId="53" priority="51" stopIfTrue="1">
      <formula>AND(Q195="",V196&gt;0)</formula>
    </cfRule>
  </conditionalFormatting>
  <conditionalFormatting sqref="Q197">
    <cfRule type="expression" dxfId="52" priority="49" stopIfTrue="1">
      <formula>AND(Q197="",V198&gt;0)</formula>
    </cfRule>
  </conditionalFormatting>
  <conditionalFormatting sqref="Q199">
    <cfRule type="expression" dxfId="51" priority="47" stopIfTrue="1">
      <formula>AND(Q199="",V200&gt;0)</formula>
    </cfRule>
  </conditionalFormatting>
  <conditionalFormatting sqref="Q224">
    <cfRule type="expression" dxfId="50" priority="40" stopIfTrue="1">
      <formula>AND(Q224="",V225&gt;0)</formula>
    </cfRule>
  </conditionalFormatting>
  <conditionalFormatting sqref="Q226">
    <cfRule type="expression" dxfId="49" priority="38" stopIfTrue="1">
      <formula>AND(Q226="",V227&gt;0)</formula>
    </cfRule>
  </conditionalFormatting>
  <conditionalFormatting sqref="Q228">
    <cfRule type="expression" dxfId="48" priority="36" stopIfTrue="1">
      <formula>AND(Q228="",V229&gt;0)</formula>
    </cfRule>
  </conditionalFormatting>
  <conditionalFormatting sqref="Q230">
    <cfRule type="expression" dxfId="47" priority="34" stopIfTrue="1">
      <formula>AND(Q230="",V231&gt;0)</formula>
    </cfRule>
  </conditionalFormatting>
  <conditionalFormatting sqref="Q232">
    <cfRule type="expression" dxfId="46" priority="32" stopIfTrue="1">
      <formula>AND(Q232="",V233&gt;0)</formula>
    </cfRule>
  </conditionalFormatting>
  <conditionalFormatting sqref="Q234">
    <cfRule type="expression" dxfId="45" priority="30" stopIfTrue="1">
      <formula>AND(Q234="",V235&gt;0)</formula>
    </cfRule>
  </conditionalFormatting>
  <conditionalFormatting sqref="Q236">
    <cfRule type="expression" dxfId="44" priority="28" stopIfTrue="1">
      <formula>AND(Q236="",V237&gt;0)</formula>
    </cfRule>
  </conditionalFormatting>
  <conditionalFormatting sqref="Q238">
    <cfRule type="expression" dxfId="43" priority="26" stopIfTrue="1">
      <formula>AND(Q238="",V239&gt;0)</formula>
    </cfRule>
  </conditionalFormatting>
  <conditionalFormatting sqref="Q240">
    <cfRule type="expression" dxfId="42" priority="24" stopIfTrue="1">
      <formula>AND(Q240="",V241&gt;0)</formula>
    </cfRule>
  </conditionalFormatting>
  <conditionalFormatting sqref="Q265">
    <cfRule type="expression" dxfId="41" priority="17" stopIfTrue="1">
      <formula>AND(Q265="",V266&gt;0)</formula>
    </cfRule>
  </conditionalFormatting>
  <conditionalFormatting sqref="Q267">
    <cfRule type="expression" dxfId="40" priority="15" stopIfTrue="1">
      <formula>AND(Q267="",V268&gt;0)</formula>
    </cfRule>
  </conditionalFormatting>
  <conditionalFormatting sqref="Q269">
    <cfRule type="expression" dxfId="39" priority="13" stopIfTrue="1">
      <formula>AND(Q269="",V270&gt;0)</formula>
    </cfRule>
  </conditionalFormatting>
  <conditionalFormatting sqref="Q271">
    <cfRule type="expression" dxfId="38" priority="11" stopIfTrue="1">
      <formula>AND(Q271="",V272&gt;0)</formula>
    </cfRule>
  </conditionalFormatting>
  <conditionalFormatting sqref="Q273">
    <cfRule type="expression" dxfId="37" priority="9" stopIfTrue="1">
      <formula>AND(Q273="",V274&gt;0)</formula>
    </cfRule>
  </conditionalFormatting>
  <conditionalFormatting sqref="Q275">
    <cfRule type="expression" dxfId="36" priority="7" stopIfTrue="1">
      <formula>AND(Q275="",V276&gt;0)</formula>
    </cfRule>
  </conditionalFormatting>
  <conditionalFormatting sqref="Q277">
    <cfRule type="expression" dxfId="35" priority="5" stopIfTrue="1">
      <formula>AND(Q277="",V278&gt;0)</formula>
    </cfRule>
  </conditionalFormatting>
  <conditionalFormatting sqref="Q279">
    <cfRule type="expression" dxfId="34" priority="3" stopIfTrue="1">
      <formula>AND(Q279="",V280&gt;0)</formula>
    </cfRule>
  </conditionalFormatting>
  <conditionalFormatting sqref="Q281">
    <cfRule type="expression" dxfId="33" priority="1" stopIfTrue="1">
      <formula>AND(Q281="",V282&gt;0)</formula>
    </cfRule>
  </conditionalFormatting>
  <conditionalFormatting sqref="V17:Y17 V19:Y19 V21:Y21 V23:Y23 V25:Y25">
    <cfRule type="expression" dxfId="32" priority="1206" stopIfTrue="1">
      <formula>AND(V16="賃金で算定",AN16=0)</formula>
    </cfRule>
  </conditionalFormatting>
  <conditionalFormatting sqref="V61:Y61 V63:Y63 V65:Y65 V67:Y67 V69:Y69 V71:Y71 V73:Y73 V75:Y75 V77:Y77">
    <cfRule type="expression" dxfId="31" priority="1164" stopIfTrue="1">
      <formula>AND(V60="賃金で算定",AN60=0)</formula>
    </cfRule>
  </conditionalFormatting>
  <conditionalFormatting sqref="V102:Y102 V104:Y104 V106:Y106 V108:Y108 V110:Y110 V112:Y112 V114:Y114 V116:Y116 V118:Y118">
    <cfRule type="expression" dxfId="30" priority="1165" stopIfTrue="1">
      <formula>AND(V101="賃金で算定",AN101=0)</formula>
    </cfRule>
  </conditionalFormatting>
  <conditionalFormatting sqref="V143:Y143 V145:Y145 V147:Y147 V149:Y149 V151:Y151 V153:Y153 V155:Y155 V157:Y157 V159:Y159">
    <cfRule type="expression" dxfId="29" priority="114" stopIfTrue="1">
      <formula>AND(V142="賃金で算定",AN142=0)</formula>
    </cfRule>
  </conditionalFormatting>
  <conditionalFormatting sqref="V184:Y184 V186:Y186 V188:Y188 V190:Y190 V192:Y192 V194:Y194 V196:Y196 V198:Y198 V200:Y200">
    <cfRule type="expression" dxfId="28" priority="68" stopIfTrue="1">
      <formula>AND(V183="賃金で算定",AN183=0)</formula>
    </cfRule>
  </conditionalFormatting>
  <conditionalFormatting sqref="V225:Y225 V227:Y227 V229:Y229 V231:Y231 V233:Y233 V235:Y235 V237:Y237 V239:Y239 V241:Y241">
    <cfRule type="expression" dxfId="27" priority="45" stopIfTrue="1">
      <formula>AND(V224="賃金で算定",AN224=0)</formula>
    </cfRule>
  </conditionalFormatting>
  <conditionalFormatting sqref="V266:Y266 V268:Y268 V270:Y270 V272:Y272 V274:Y274 V276:Y276 V278:Y278 V280:Y280 V282:Y282">
    <cfRule type="expression" dxfId="26" priority="22" stopIfTrue="1">
      <formula>AND(V265="賃金で算定",AN265=0)</formula>
    </cfRule>
  </conditionalFormatting>
  <conditionalFormatting sqref="AD81">
    <cfRule type="expression" dxfId="25" priority="1138">
      <formula>AND($F78="",($V78+$V79&gt;0))</formula>
    </cfRule>
  </conditionalFormatting>
  <conditionalFormatting sqref="AD122">
    <cfRule type="expression" dxfId="24" priority="1122">
      <formula>IF(AND($F119=""),($V119+$V120&gt;0))</formula>
    </cfRule>
  </conditionalFormatting>
  <conditionalFormatting sqref="AD163">
    <cfRule type="expression" dxfId="23" priority="112">
      <formula>AND($F160="",($V160+$V161&gt;0))</formula>
    </cfRule>
  </conditionalFormatting>
  <conditionalFormatting sqref="AD204">
    <cfRule type="expression" dxfId="22" priority="66">
      <formula>AND($F201="",($V201+$V202&gt;0))</formula>
    </cfRule>
  </conditionalFormatting>
  <conditionalFormatting sqref="AD245">
    <cfRule type="expression" dxfId="21" priority="43">
      <formula>AND($F242="",($V242+$V243&gt;0))</formula>
    </cfRule>
  </conditionalFormatting>
  <conditionalFormatting sqref="AD286">
    <cfRule type="expression" dxfId="20" priority="20">
      <formula>AND($F283="",($V283+$V284&gt;0))</formula>
    </cfRule>
  </conditionalFormatting>
  <conditionalFormatting sqref="AD29:AK29">
    <cfRule type="expression" dxfId="19" priority="1146">
      <formula>AND($F26="",($V26+$V27&gt;0))</formula>
    </cfRule>
  </conditionalFormatting>
  <conditionalFormatting sqref="AE29:AM29">
    <cfRule type="expression" dxfId="18" priority="1147">
      <formula>IF(AND($F26=""),($V26+$V27&gt;0))</formula>
    </cfRule>
  </conditionalFormatting>
  <conditionalFormatting sqref="AE81:AM81">
    <cfRule type="expression" dxfId="17" priority="1139">
      <formula>IF(AND($F78=""),($V78+$V79&gt;0))</formula>
    </cfRule>
  </conditionalFormatting>
  <conditionalFormatting sqref="AE122:AM122">
    <cfRule type="expression" dxfId="16" priority="1123">
      <formula>IF(AND($F119=""),($V119+$V120&gt;0))</formula>
    </cfRule>
  </conditionalFormatting>
  <conditionalFormatting sqref="AE163:AM163">
    <cfRule type="expression" dxfId="15" priority="113">
      <formula>IF(AND($F160=""),($V160+$V161&gt;0))</formula>
    </cfRule>
  </conditionalFormatting>
  <conditionalFormatting sqref="AE204:AM204">
    <cfRule type="expression" dxfId="14" priority="67">
      <formula>IF(AND($F201=""),($V201+$V202&gt;0))</formula>
    </cfRule>
  </conditionalFormatting>
  <conditionalFormatting sqref="AE245:AM245">
    <cfRule type="expression" dxfId="13" priority="44">
      <formula>IF(AND($F242=""),($V242+$V243&gt;0))</formula>
    </cfRule>
  </conditionalFormatting>
  <conditionalFormatting sqref="AE286:AM286">
    <cfRule type="expression" dxfId="12" priority="21">
      <formula>IF(AND($F283=""),($V283+$V284&gt;0))</formula>
    </cfRule>
  </conditionalFormatting>
  <conditionalFormatting sqref="AN16 AN18 AN20 AN22 AN24">
    <cfRule type="expression" dxfId="11" priority="700" stopIfTrue="1">
      <formula>AND(V16="",AN16&gt;0)</formula>
    </cfRule>
  </conditionalFormatting>
  <conditionalFormatting sqref="AN60 AN62 AN64 AN66 AN68 AN70 AN72 AN74 AN76">
    <cfRule type="expression" dxfId="10" priority="699" stopIfTrue="1">
      <formula>AND(V60="",AN60&gt;0)</formula>
    </cfRule>
  </conditionalFormatting>
  <conditionalFormatting sqref="AN101 AN103 AN105 AN107 AN109 AN111 AN113 AN115 AN117">
    <cfRule type="expression" dxfId="9" priority="698" stopIfTrue="1">
      <formula>AND(V101="",AN101&gt;0)</formula>
    </cfRule>
  </conditionalFormatting>
  <conditionalFormatting sqref="AN142 AN144 AN146 AN148 AN150 AN152 AN154 AN156 AN158">
    <cfRule type="expression" dxfId="8" priority="111" stopIfTrue="1">
      <formula>AND(V142="",AN142&gt;0)</formula>
    </cfRule>
  </conditionalFormatting>
  <conditionalFormatting sqref="AN183 AN185 AN187 AN189 AN191 AN193 AN195 AN197 AN199">
    <cfRule type="expression" dxfId="7" priority="65" stopIfTrue="1">
      <formula>AND(V183="",AN183&gt;0)</formula>
    </cfRule>
  </conditionalFormatting>
  <conditionalFormatting sqref="AN224 AN226 AN228 AN230 AN232 AN234 AN236 AN238 AN240">
    <cfRule type="expression" dxfId="6" priority="42" stopIfTrue="1">
      <formula>AND(V224="",AN224&gt;0)</formula>
    </cfRule>
  </conditionalFormatting>
  <conditionalFormatting sqref="AN265 AN267 AN269 AN271 AN273 AN275 AN277 AN279 AN281">
    <cfRule type="expression" dxfId="5" priority="19" stopIfTrue="1">
      <formula>AND(V265="",AN265&gt;0)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4" priority="1205" stopIfTrue="1">
      <formula>AND(V16="賃金で算定",AN16=0)</formula>
    </cfRule>
  </conditionalFormatting>
  <conditionalFormatting sqref="AN142:AR142 AN144:AR144 AN146:AR146 AN148:AR148 AN150:AR150 AN152:AR152 AN154:AR154 AN156:AR156 AN158:AR158">
    <cfRule type="expression" dxfId="3" priority="115" stopIfTrue="1">
      <formula>AND(V142="賃金で算定",AN142=0)</formula>
    </cfRule>
  </conditionalFormatting>
  <conditionalFormatting sqref="AN183:AR183 AN185:AR185 AN187:AR187 AN189:AR189 AN191:AR191 AN193:AR193 AN195:AR195 AN197:AR197 AN199:AR199">
    <cfRule type="expression" dxfId="2" priority="69" stopIfTrue="1">
      <formula>AND(V183="賃金で算定",AN183=0)</formula>
    </cfRule>
  </conditionalFormatting>
  <conditionalFormatting sqref="AN224:AR224 AN226:AR226 AN228:AR228 AN230:AR230 AN232:AR232 AN234:AR234 AN236:AR236 AN238:AR238 AN240:AR240">
    <cfRule type="expression" dxfId="1" priority="46" stopIfTrue="1">
      <formula>AND(V224="賃金で算定",AN224=0)</formula>
    </cfRule>
  </conditionalFormatting>
  <conditionalFormatting sqref="AN265:AR265 AN267:AR267 AN269:AR269 AN271:AR271 AN273:AR273 AN275:AR275 AN277:AR277 AN279:AR279 AN281:AR281">
    <cfRule type="expression" dxfId="0" priority="23" stopIfTrue="1">
      <formula>AND(V265="賃金で算定",AN265=0)</formula>
    </cfRule>
  </conditionalFormatting>
  <dataValidations count="16">
    <dataValidation type="list" showInputMessage="1" showErrorMessage="1" sqref="V115:X115 V16:X16 V18:X18 V20:X20 V22:X22 V113:X113 V111:X111 V107:X107 V105:X105 V103:X103 V109:X109 V117:X117 V101:X101 V24:X24 V74:X74 V72:X72 V70:X70 V66:X66 V64:X64 V62:X62 V68:X68 V76:X76 V60:X60 V156:X156 V154:X154 V152:X152 V148:X148 V146:X146 V144:X144 V150:X150 V158:X158 V142:X142 V197:X197 V195:X195 V193:X193 V189:X189 V187:X187 V185:X185 V191:X191 V199:X199 V183:X183 V238:X238 V236:X236 V234:X234 V230:X230 V228:X228 V226:X226 V232:X232 V240:X240 V224:X224 V279:X279 V277:X277 V275:X275 V271:X271 V269:X269 V267:X267 V273:X273 V281:X281 V265:X265" xr:uid="{00000000-0002-0000-0000-000000000000}">
      <formula1>賃金算定基準</formula1>
    </dataValidation>
    <dataValidation type="list" allowBlank="1" showInputMessage="1" showErrorMessage="1" sqref="F26:N28 F119:F120 F78:F79 F160:F161 F201:F202 F242:F243 F283:F284"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Q16:Q25 Q60:Q77 Q101:Q118 Q142:Q159 Q183:Q200 Q224:Q241 Q265:Q282" xr:uid="{00000000-0002-0000-0000-000007000000}">
      <formula1>1</formula1>
      <formula2>12</formula2>
    </dataValidation>
    <dataValidation type="whole" allowBlank="1" showInputMessage="1" showErrorMessage="1" sqref="J31:K31 S101:S118 S60:S77 S16:S25 O16:O25 O60:O77 O101:O118 S142:S159 O142:O159 S183:S200 O183:O200 S224:S241 O224:O241 S265:S282 O265:O282"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0A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AD143:AG143 AD159:AG159 AD157:AG157 AD155:AG155 AD153:AG153 AD151:AG151 AD149:AG149 AD147:AG147 AD145:AG145 AD184:AG184 AD200:AG200 AD198:AG198 AD196:AG196 AD194:AG194 AD192:AG192 AD190:AG190 AD188:AG188 AD186:AG186 AD225:AG225 AD241:AG241 AD239:AG239 AD237:AG237 AD235:AG235 AD233:AG233 AD231:AG231 AD229:AG229 AD227:AG227 AD266:AG266 AD282:AG282 AD280:AG280 AD278:AG278 AD276:AG276 AD274:AG274 AD272:AG272 AD270:AG270 AD268:AG268" xr:uid="{00000000-0002-0000-0000-00000B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0C000000}">
      <formula1>$F$26="36 機械装置(組立て又は取付け）"</formula1>
    </dataValidation>
    <dataValidation imeMode="off" allowBlank="1" showInputMessage="1" showErrorMessage="1" sqref="AP31:AQ31 AJ31:AK31 AM31:AN31 AJ30:AL30 AO30:AQ30" xr:uid="{00000000-0002-0000-0000-00000D000000}"/>
    <dataValidation imeMode="hiragana" allowBlank="1" showInputMessage="1" showErrorMessage="1" sqref="D34:G34 B16:N25 AC32:AS32 B101:N118 B60:N77 AC38:AN39 AC33:AN34 B142:N159 B183:N200 B224:N241 B265:N282" xr:uid="{00000000-0002-0000-0000-00000E000000}"/>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xr:uid="{00000000-0002-0000-0000-00000F000000}">
      <formula1>V16="賃金で算定"</formula1>
    </dataValidation>
  </dataValidations>
  <printOptions horizontalCentered="1"/>
  <pageMargins left="0.39370078740157483" right="0.39370078740157483" top="0.39370078740157483" bottom="0.39370078740157483" header="0.19685039370078741" footer="0.19685039370078741"/>
  <pageSetup paperSize="9" scale="93" orientation="landscape" errors="blank" r:id="rId1"/>
  <headerFooter alignWithMargins="0"/>
  <rowBreaks count="7" manualBreakCount="7">
    <brk id="41" max="46" man="1"/>
    <brk id="82" max="46" man="1"/>
    <brk id="123" max="46" man="1"/>
    <brk id="164" max="46" man="1"/>
    <brk id="205" max="46" man="1"/>
    <brk id="246" max="46" man="1"/>
    <brk id="288"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394"/>
  <sheetViews>
    <sheetView showGridLines="0" showZeros="0" view="pageBreakPreview" zoomScaleNormal="75" zoomScaleSheetLayoutView="100" workbookViewId="0">
      <selection activeCell="A2" sqref="A2"/>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57</v>
      </c>
      <c r="V4" s="7"/>
      <c r="W4" s="7"/>
      <c r="X4" s="7"/>
      <c r="Y4" s="7"/>
      <c r="AC4" s="4"/>
    </row>
    <row r="5" spans="1:45" ht="12.95" customHeight="1">
      <c r="M5" s="10"/>
      <c r="N5" s="448" t="s">
        <v>58</v>
      </c>
      <c r="O5" s="448"/>
      <c r="P5" s="448"/>
      <c r="Q5" s="448"/>
      <c r="R5" s="448"/>
      <c r="S5" s="448"/>
      <c r="T5" s="448"/>
      <c r="U5" s="448"/>
      <c r="V5" s="448"/>
      <c r="W5" s="448"/>
      <c r="X5" s="448"/>
      <c r="Y5" s="448"/>
      <c r="Z5" s="448"/>
      <c r="AA5" s="448"/>
      <c r="AB5" s="448"/>
      <c r="AC5" s="448"/>
      <c r="AD5" s="448"/>
      <c r="AE5" s="448"/>
      <c r="AF5" s="10"/>
      <c r="AM5" s="266" t="s">
        <v>265</v>
      </c>
      <c r="AN5" s="540"/>
      <c r="AO5" s="540"/>
      <c r="AP5" s="541"/>
    </row>
    <row r="6" spans="1:45" ht="12.95" customHeight="1">
      <c r="M6" s="11"/>
      <c r="N6" s="449"/>
      <c r="O6" s="449"/>
      <c r="P6" s="449"/>
      <c r="Q6" s="449"/>
      <c r="R6" s="449"/>
      <c r="S6" s="449"/>
      <c r="T6" s="449"/>
      <c r="U6" s="449"/>
      <c r="V6" s="449"/>
      <c r="W6" s="449"/>
      <c r="X6" s="449"/>
      <c r="Y6" s="449"/>
      <c r="Z6" s="449"/>
      <c r="AA6" s="449"/>
      <c r="AB6" s="449"/>
      <c r="AC6" s="449"/>
      <c r="AD6" s="449"/>
      <c r="AE6" s="449"/>
      <c r="AF6" s="11"/>
      <c r="AM6" s="542"/>
      <c r="AN6" s="543"/>
      <c r="AO6" s="543"/>
      <c r="AP6" s="544"/>
    </row>
    <row r="7" spans="1:45" ht="12.75" customHeight="1">
      <c r="AM7" s="221"/>
      <c r="AN7" s="221"/>
    </row>
    <row r="8" spans="1:45" ht="6" customHeight="1"/>
    <row r="9" spans="1:45" ht="12" customHeight="1">
      <c r="B9" s="272" t="s">
        <v>2</v>
      </c>
      <c r="C9" s="273"/>
      <c r="D9" s="273"/>
      <c r="E9" s="273"/>
      <c r="F9" s="273"/>
      <c r="G9" s="273"/>
      <c r="H9" s="273"/>
      <c r="I9" s="462"/>
      <c r="J9" s="275" t="s">
        <v>10</v>
      </c>
      <c r="K9" s="275"/>
      <c r="L9" s="3" t="s">
        <v>3</v>
      </c>
      <c r="M9" s="275" t="s">
        <v>11</v>
      </c>
      <c r="N9" s="275"/>
      <c r="O9" s="276" t="s">
        <v>12</v>
      </c>
      <c r="P9" s="275"/>
      <c r="Q9" s="275"/>
      <c r="R9" s="275"/>
      <c r="S9" s="275"/>
      <c r="T9" s="275"/>
      <c r="U9" s="275" t="s">
        <v>13</v>
      </c>
      <c r="V9" s="275"/>
      <c r="W9" s="275"/>
      <c r="AL9" s="277">
        <f ca="1">'報告書（事業主控）'!AL9</f>
        <v>30</v>
      </c>
      <c r="AM9" s="573"/>
      <c r="AN9" s="283" t="s">
        <v>4</v>
      </c>
      <c r="AO9" s="283"/>
      <c r="AP9" s="278">
        <f>'報告書（事業主控）'!AP9</f>
        <v>1</v>
      </c>
      <c r="AQ9" s="278"/>
      <c r="AR9" s="283" t="s">
        <v>5</v>
      </c>
      <c r="AS9" s="286"/>
    </row>
    <row r="10" spans="1:45" ht="13.5" customHeight="1">
      <c r="B10" s="273"/>
      <c r="C10" s="273"/>
      <c r="D10" s="273"/>
      <c r="E10" s="273"/>
      <c r="F10" s="273"/>
      <c r="G10" s="273"/>
      <c r="H10" s="273"/>
      <c r="I10" s="462"/>
      <c r="J10" s="289">
        <f>'報告書（事業主控）'!J10</f>
        <v>0</v>
      </c>
      <c r="K10" s="567">
        <f>'報告書（事業主控）'!K10</f>
        <v>0</v>
      </c>
      <c r="L10" s="289">
        <f>'報告書（事業主控）'!L10</f>
        <v>0</v>
      </c>
      <c r="M10" s="569">
        <f>'報告書（事業主控）'!M10</f>
        <v>0</v>
      </c>
      <c r="N10" s="558">
        <f>'報告書（事業主控）'!N10</f>
        <v>0</v>
      </c>
      <c r="O10" s="289">
        <f>'報告書（事業主控）'!O10</f>
        <v>0</v>
      </c>
      <c r="P10" s="554">
        <f>'報告書（事業主控）'!P10</f>
        <v>0</v>
      </c>
      <c r="Q10" s="554">
        <f>'報告書（事業主控）'!Q10</f>
        <v>0</v>
      </c>
      <c r="R10" s="554">
        <f>'報告書（事業主控）'!R10</f>
        <v>0</v>
      </c>
      <c r="S10" s="554">
        <f>'報告書（事業主控）'!S10</f>
        <v>0</v>
      </c>
      <c r="T10" s="558">
        <f>'報告書（事業主控）'!T10</f>
        <v>0</v>
      </c>
      <c r="U10" s="289">
        <f>'報告書（事業主控）'!U10</f>
        <v>0</v>
      </c>
      <c r="V10" s="554">
        <f>'報告書（事業主控）'!V10</f>
        <v>0</v>
      </c>
      <c r="W10" s="556">
        <f>'報告書（事業主控）'!W10</f>
        <v>0</v>
      </c>
      <c r="AL10" s="574"/>
      <c r="AM10" s="575"/>
      <c r="AN10" s="284"/>
      <c r="AO10" s="284"/>
      <c r="AP10" s="280"/>
      <c r="AQ10" s="280"/>
      <c r="AR10" s="284"/>
      <c r="AS10" s="287"/>
    </row>
    <row r="11" spans="1:45" ht="9" customHeight="1">
      <c r="B11" s="273"/>
      <c r="C11" s="273"/>
      <c r="D11" s="273"/>
      <c r="E11" s="273"/>
      <c r="F11" s="273"/>
      <c r="G11" s="273"/>
      <c r="H11" s="273"/>
      <c r="I11" s="462"/>
      <c r="J11" s="290"/>
      <c r="K11" s="568"/>
      <c r="L11" s="290"/>
      <c r="M11" s="570"/>
      <c r="N11" s="559"/>
      <c r="O11" s="290"/>
      <c r="P11" s="555"/>
      <c r="Q11" s="555"/>
      <c r="R11" s="555"/>
      <c r="S11" s="555"/>
      <c r="T11" s="559"/>
      <c r="U11" s="290"/>
      <c r="V11" s="555"/>
      <c r="W11" s="557"/>
      <c r="AL11" s="576"/>
      <c r="AM11" s="577"/>
      <c r="AN11" s="285"/>
      <c r="AO11" s="285"/>
      <c r="AP11" s="282"/>
      <c r="AQ11" s="282"/>
      <c r="AR11" s="285"/>
      <c r="AS11" s="288"/>
    </row>
    <row r="12" spans="1:45" ht="6" customHeight="1">
      <c r="B12" s="274"/>
      <c r="C12" s="274"/>
      <c r="D12" s="274"/>
      <c r="E12" s="274"/>
      <c r="F12" s="274"/>
      <c r="G12" s="274"/>
      <c r="H12" s="274"/>
      <c r="I12" s="303"/>
      <c r="J12" s="290"/>
      <c r="K12" s="568"/>
      <c r="L12" s="290"/>
      <c r="M12" s="570"/>
      <c r="N12" s="559"/>
      <c r="O12" s="290"/>
      <c r="P12" s="555"/>
      <c r="Q12" s="555"/>
      <c r="R12" s="555"/>
      <c r="S12" s="555"/>
      <c r="T12" s="559"/>
      <c r="U12" s="290"/>
      <c r="V12" s="555"/>
      <c r="W12" s="557"/>
    </row>
    <row r="13" spans="1:45" s="6" customFormat="1" ht="15" customHeight="1">
      <c r="A13" s="1"/>
      <c r="B13" s="361" t="s">
        <v>14</v>
      </c>
      <c r="C13" s="362"/>
      <c r="D13" s="362"/>
      <c r="E13" s="362"/>
      <c r="F13" s="362"/>
      <c r="G13" s="362"/>
      <c r="H13" s="362"/>
      <c r="I13" s="363"/>
      <c r="J13" s="361" t="s">
        <v>6</v>
      </c>
      <c r="K13" s="362"/>
      <c r="L13" s="362"/>
      <c r="M13" s="362"/>
      <c r="N13" s="370"/>
      <c r="O13" s="373" t="s">
        <v>15</v>
      </c>
      <c r="P13" s="362"/>
      <c r="Q13" s="362"/>
      <c r="R13" s="362"/>
      <c r="S13" s="362"/>
      <c r="T13" s="362"/>
      <c r="U13" s="363"/>
      <c r="V13" s="12" t="s">
        <v>53</v>
      </c>
      <c r="W13" s="25"/>
      <c r="X13" s="25"/>
      <c r="Y13" s="376" t="s">
        <v>54</v>
      </c>
      <c r="Z13" s="376"/>
      <c r="AA13" s="376"/>
      <c r="AB13" s="376"/>
      <c r="AC13" s="376"/>
      <c r="AD13" s="376"/>
      <c r="AE13" s="376"/>
      <c r="AF13" s="376"/>
      <c r="AG13" s="376"/>
      <c r="AH13" s="376"/>
      <c r="AI13" s="25"/>
      <c r="AJ13" s="25"/>
      <c r="AK13" s="26"/>
      <c r="AL13" s="13" t="s">
        <v>55</v>
      </c>
      <c r="AM13" s="14"/>
      <c r="AN13" s="378" t="s">
        <v>59</v>
      </c>
      <c r="AO13" s="378"/>
      <c r="AP13" s="378"/>
      <c r="AQ13" s="378"/>
      <c r="AR13" s="378"/>
      <c r="AS13" s="379"/>
    </row>
    <row r="14" spans="1:45" s="6" customFormat="1" ht="13.5" customHeight="1">
      <c r="A14" s="1"/>
      <c r="B14" s="364"/>
      <c r="C14" s="365"/>
      <c r="D14" s="365"/>
      <c r="E14" s="365"/>
      <c r="F14" s="365"/>
      <c r="G14" s="365"/>
      <c r="H14" s="365"/>
      <c r="I14" s="366"/>
      <c r="J14" s="364"/>
      <c r="K14" s="365"/>
      <c r="L14" s="365"/>
      <c r="M14" s="365"/>
      <c r="N14" s="371"/>
      <c r="O14" s="374"/>
      <c r="P14" s="365"/>
      <c r="Q14" s="365"/>
      <c r="R14" s="365"/>
      <c r="S14" s="365"/>
      <c r="T14" s="365"/>
      <c r="U14" s="366"/>
      <c r="V14" s="380" t="s">
        <v>7</v>
      </c>
      <c r="W14" s="381"/>
      <c r="X14" s="381"/>
      <c r="Y14" s="382"/>
      <c r="Z14" s="386" t="s">
        <v>16</v>
      </c>
      <c r="AA14" s="387"/>
      <c r="AB14" s="387"/>
      <c r="AC14" s="388"/>
      <c r="AD14" s="392" t="s">
        <v>17</v>
      </c>
      <c r="AE14" s="393"/>
      <c r="AF14" s="393"/>
      <c r="AG14" s="394"/>
      <c r="AH14" s="538" t="s">
        <v>83</v>
      </c>
      <c r="AI14" s="283"/>
      <c r="AJ14" s="283"/>
      <c r="AK14" s="286"/>
      <c r="AL14" s="450" t="s">
        <v>18</v>
      </c>
      <c r="AM14" s="451"/>
      <c r="AN14" s="406" t="s">
        <v>19</v>
      </c>
      <c r="AO14" s="407"/>
      <c r="AP14" s="407"/>
      <c r="AQ14" s="407"/>
      <c r="AR14" s="408"/>
      <c r="AS14" s="409"/>
    </row>
    <row r="15" spans="1:45" s="6" customFormat="1" ht="13.5" customHeight="1">
      <c r="A15" s="1"/>
      <c r="B15" s="367"/>
      <c r="C15" s="368"/>
      <c r="D15" s="368"/>
      <c r="E15" s="368"/>
      <c r="F15" s="368"/>
      <c r="G15" s="368"/>
      <c r="H15" s="368"/>
      <c r="I15" s="369"/>
      <c r="J15" s="367"/>
      <c r="K15" s="368"/>
      <c r="L15" s="368"/>
      <c r="M15" s="368"/>
      <c r="N15" s="372"/>
      <c r="O15" s="375"/>
      <c r="P15" s="368"/>
      <c r="Q15" s="368"/>
      <c r="R15" s="368"/>
      <c r="S15" s="368"/>
      <c r="T15" s="368"/>
      <c r="U15" s="369"/>
      <c r="V15" s="383"/>
      <c r="W15" s="384"/>
      <c r="X15" s="384"/>
      <c r="Y15" s="385"/>
      <c r="Z15" s="389"/>
      <c r="AA15" s="390"/>
      <c r="AB15" s="390"/>
      <c r="AC15" s="391"/>
      <c r="AD15" s="395"/>
      <c r="AE15" s="396"/>
      <c r="AF15" s="396"/>
      <c r="AG15" s="397"/>
      <c r="AH15" s="539"/>
      <c r="AI15" s="285"/>
      <c r="AJ15" s="285"/>
      <c r="AK15" s="288"/>
      <c r="AL15" s="452"/>
      <c r="AM15" s="453"/>
      <c r="AN15" s="359"/>
      <c r="AO15" s="359"/>
      <c r="AP15" s="359"/>
      <c r="AQ15" s="359"/>
      <c r="AR15" s="359"/>
      <c r="AS15" s="360"/>
    </row>
    <row r="16" spans="1:45" ht="18" customHeight="1">
      <c r="B16" s="531">
        <f>'報告書（事業主控）'!B16</f>
        <v>0</v>
      </c>
      <c r="C16" s="532"/>
      <c r="D16" s="532"/>
      <c r="E16" s="532"/>
      <c r="F16" s="532"/>
      <c r="G16" s="532"/>
      <c r="H16" s="532"/>
      <c r="I16" s="533"/>
      <c r="J16" s="531">
        <f>'報告書（事業主控）'!J16</f>
        <v>0</v>
      </c>
      <c r="K16" s="532"/>
      <c r="L16" s="532"/>
      <c r="M16" s="532"/>
      <c r="N16" s="534"/>
      <c r="O16" s="66">
        <f>'報告書（事業主控）'!O16</f>
        <v>0</v>
      </c>
      <c r="P16" s="15" t="s">
        <v>0</v>
      </c>
      <c r="Q16" s="66">
        <f>'報告書（事業主控）'!Q16</f>
        <v>0</v>
      </c>
      <c r="R16" s="15" t="s">
        <v>1</v>
      </c>
      <c r="S16" s="66">
        <f>'報告書（事業主控）'!S16</f>
        <v>0</v>
      </c>
      <c r="T16" s="341" t="s">
        <v>20</v>
      </c>
      <c r="U16" s="341"/>
      <c r="V16" s="525">
        <f>'報告書（事業主控）'!V16:X16</f>
        <v>0</v>
      </c>
      <c r="W16" s="526"/>
      <c r="X16" s="526"/>
      <c r="Y16" s="63" t="s">
        <v>8</v>
      </c>
      <c r="Z16" s="61"/>
      <c r="AA16" s="67"/>
      <c r="AB16" s="67"/>
      <c r="AC16" s="63" t="s">
        <v>8</v>
      </c>
      <c r="AD16" s="61"/>
      <c r="AE16" s="67"/>
      <c r="AF16" s="67"/>
      <c r="AG16" s="68" t="s">
        <v>8</v>
      </c>
      <c r="AH16" s="564">
        <f>'報告書（事業主控）'!AH16</f>
        <v>0</v>
      </c>
      <c r="AI16" s="565"/>
      <c r="AJ16" s="565"/>
      <c r="AK16" s="566"/>
      <c r="AL16" s="61"/>
      <c r="AM16" s="62"/>
      <c r="AN16" s="511">
        <f>'報告書（事業主控）'!AN16</f>
        <v>0</v>
      </c>
      <c r="AO16" s="512"/>
      <c r="AP16" s="512"/>
      <c r="AQ16" s="512"/>
      <c r="AR16" s="512"/>
      <c r="AS16" s="68" t="s">
        <v>8</v>
      </c>
    </row>
    <row r="17" spans="2:45" ht="18" customHeight="1">
      <c r="B17" s="560"/>
      <c r="C17" s="561"/>
      <c r="D17" s="561"/>
      <c r="E17" s="561"/>
      <c r="F17" s="561"/>
      <c r="G17" s="561"/>
      <c r="H17" s="561"/>
      <c r="I17" s="562"/>
      <c r="J17" s="560"/>
      <c r="K17" s="561"/>
      <c r="L17" s="561"/>
      <c r="M17" s="561"/>
      <c r="N17" s="563"/>
      <c r="O17" s="69">
        <f>'報告書（事業主控）'!O17</f>
        <v>0</v>
      </c>
      <c r="P17" s="5" t="s">
        <v>0</v>
      </c>
      <c r="Q17" s="69">
        <f>'報告書（事業主控）'!Q17</f>
        <v>0</v>
      </c>
      <c r="R17" s="5" t="s">
        <v>1</v>
      </c>
      <c r="S17" s="69">
        <f>'報告書（事業主控）'!S17</f>
        <v>0</v>
      </c>
      <c r="T17" s="445" t="s">
        <v>21</v>
      </c>
      <c r="U17" s="445"/>
      <c r="V17" s="527">
        <f>'報告書（事業主控）'!V17</f>
        <v>0</v>
      </c>
      <c r="W17" s="528"/>
      <c r="X17" s="528"/>
      <c r="Y17" s="528"/>
      <c r="Z17" s="527">
        <f>'報告書（事業主控）'!Z17</f>
        <v>0</v>
      </c>
      <c r="AA17" s="528"/>
      <c r="AB17" s="528"/>
      <c r="AC17" s="528"/>
      <c r="AD17" s="527">
        <f>'報告書（事業主控）'!AD17</f>
        <v>0</v>
      </c>
      <c r="AE17" s="528"/>
      <c r="AF17" s="528"/>
      <c r="AG17" s="528"/>
      <c r="AH17" s="527">
        <f>'報告書（事業主控）'!AH17</f>
        <v>0</v>
      </c>
      <c r="AI17" s="528"/>
      <c r="AJ17" s="528"/>
      <c r="AK17" s="529"/>
      <c r="AL17" s="355">
        <f>'報告書（事業主控）'!AL17</f>
        <v>0</v>
      </c>
      <c r="AM17" s="530"/>
      <c r="AN17" s="514">
        <f>'報告書（事業主控）'!AN17</f>
        <v>0</v>
      </c>
      <c r="AO17" s="515"/>
      <c r="AP17" s="515"/>
      <c r="AQ17" s="515"/>
      <c r="AR17" s="515"/>
      <c r="AS17" s="56"/>
    </row>
    <row r="18" spans="2:45" ht="18" customHeight="1">
      <c r="B18" s="531">
        <f>'報告書（事業主控）'!B18</f>
        <v>0</v>
      </c>
      <c r="C18" s="532"/>
      <c r="D18" s="532"/>
      <c r="E18" s="532"/>
      <c r="F18" s="532"/>
      <c r="G18" s="532"/>
      <c r="H18" s="532"/>
      <c r="I18" s="533"/>
      <c r="J18" s="531">
        <f>'報告書（事業主控）'!J18</f>
        <v>0</v>
      </c>
      <c r="K18" s="532"/>
      <c r="L18" s="532"/>
      <c r="M18" s="532"/>
      <c r="N18" s="534"/>
      <c r="O18" s="66">
        <f>'報告書（事業主控）'!O18</f>
        <v>0</v>
      </c>
      <c r="P18" s="15" t="s">
        <v>0</v>
      </c>
      <c r="Q18" s="66">
        <f>'報告書（事業主控）'!Q18</f>
        <v>0</v>
      </c>
      <c r="R18" s="15" t="s">
        <v>1</v>
      </c>
      <c r="S18" s="66">
        <f>'報告書（事業主控）'!S18</f>
        <v>0</v>
      </c>
      <c r="T18" s="341" t="s">
        <v>20</v>
      </c>
      <c r="U18" s="341"/>
      <c r="V18" s="525">
        <f>'報告書（事業主控）'!V18:X18</f>
        <v>0</v>
      </c>
      <c r="W18" s="526"/>
      <c r="X18" s="526"/>
      <c r="Y18" s="64"/>
      <c r="Z18" s="51"/>
      <c r="AA18" s="71"/>
      <c r="AB18" s="71"/>
      <c r="AC18" s="64"/>
      <c r="AD18" s="51"/>
      <c r="AE18" s="71"/>
      <c r="AF18" s="71"/>
      <c r="AG18" s="64"/>
      <c r="AH18" s="511">
        <f>'報告書（事業主控）'!AH18</f>
        <v>0</v>
      </c>
      <c r="AI18" s="512"/>
      <c r="AJ18" s="512"/>
      <c r="AK18" s="513"/>
      <c r="AL18" s="51"/>
      <c r="AM18" s="52"/>
      <c r="AN18" s="511">
        <f>'報告書（事業主控）'!AN18</f>
        <v>0</v>
      </c>
      <c r="AO18" s="512"/>
      <c r="AP18" s="512"/>
      <c r="AQ18" s="512"/>
      <c r="AR18" s="512"/>
      <c r="AS18" s="72"/>
    </row>
    <row r="19" spans="2:45" ht="18" customHeight="1">
      <c r="B19" s="560"/>
      <c r="C19" s="561"/>
      <c r="D19" s="561"/>
      <c r="E19" s="561"/>
      <c r="F19" s="561"/>
      <c r="G19" s="561"/>
      <c r="H19" s="561"/>
      <c r="I19" s="562"/>
      <c r="J19" s="560"/>
      <c r="K19" s="561"/>
      <c r="L19" s="561"/>
      <c r="M19" s="561"/>
      <c r="N19" s="563"/>
      <c r="O19" s="69">
        <f>'報告書（事業主控）'!O19</f>
        <v>0</v>
      </c>
      <c r="P19" s="5" t="s">
        <v>0</v>
      </c>
      <c r="Q19" s="69">
        <f>'報告書（事業主控）'!Q19</f>
        <v>0</v>
      </c>
      <c r="R19" s="5" t="s">
        <v>1</v>
      </c>
      <c r="S19" s="69">
        <f>'報告書（事業主控）'!S19</f>
        <v>0</v>
      </c>
      <c r="T19" s="445" t="s">
        <v>21</v>
      </c>
      <c r="U19" s="445"/>
      <c r="V19" s="527">
        <f>'報告書（事業主控）'!V19</f>
        <v>0</v>
      </c>
      <c r="W19" s="528"/>
      <c r="X19" s="528"/>
      <c r="Y19" s="528"/>
      <c r="Z19" s="527">
        <f>'報告書（事業主控）'!Z19</f>
        <v>0</v>
      </c>
      <c r="AA19" s="528"/>
      <c r="AB19" s="528"/>
      <c r="AC19" s="528"/>
      <c r="AD19" s="527">
        <f>'報告書（事業主控）'!AD19</f>
        <v>0</v>
      </c>
      <c r="AE19" s="528"/>
      <c r="AF19" s="528"/>
      <c r="AG19" s="528"/>
      <c r="AH19" s="527">
        <f>'報告書（事業主控）'!AH19</f>
        <v>0</v>
      </c>
      <c r="AI19" s="528"/>
      <c r="AJ19" s="528"/>
      <c r="AK19" s="529"/>
      <c r="AL19" s="355">
        <f>'報告書（事業主控）'!AL19</f>
        <v>0</v>
      </c>
      <c r="AM19" s="530"/>
      <c r="AN19" s="514">
        <f>'報告書（事業主控）'!AN19</f>
        <v>0</v>
      </c>
      <c r="AO19" s="515"/>
      <c r="AP19" s="515"/>
      <c r="AQ19" s="515"/>
      <c r="AR19" s="515"/>
      <c r="AS19" s="56"/>
    </row>
    <row r="20" spans="2:45" ht="18" customHeight="1">
      <c r="B20" s="531">
        <f>'報告書（事業主控）'!B20</f>
        <v>0</v>
      </c>
      <c r="C20" s="532"/>
      <c r="D20" s="532"/>
      <c r="E20" s="532"/>
      <c r="F20" s="532"/>
      <c r="G20" s="532"/>
      <c r="H20" s="532"/>
      <c r="I20" s="533"/>
      <c r="J20" s="531">
        <f>'報告書（事業主控）'!J20</f>
        <v>0</v>
      </c>
      <c r="K20" s="532"/>
      <c r="L20" s="532"/>
      <c r="M20" s="532"/>
      <c r="N20" s="534"/>
      <c r="O20" s="66">
        <f>'報告書（事業主控）'!O20</f>
        <v>0</v>
      </c>
      <c r="P20" s="15" t="s">
        <v>45</v>
      </c>
      <c r="Q20" s="66">
        <f>'報告書（事業主控）'!Q20</f>
        <v>0</v>
      </c>
      <c r="R20" s="15" t="s">
        <v>46</v>
      </c>
      <c r="S20" s="66">
        <f>'報告書（事業主控）'!S20</f>
        <v>0</v>
      </c>
      <c r="T20" s="341" t="s">
        <v>47</v>
      </c>
      <c r="U20" s="341"/>
      <c r="V20" s="525">
        <f>'報告書（事業主控）'!V20:X20</f>
        <v>0</v>
      </c>
      <c r="W20" s="526"/>
      <c r="X20" s="526"/>
      <c r="Y20" s="64"/>
      <c r="Z20" s="51"/>
      <c r="AA20" s="71"/>
      <c r="AB20" s="71"/>
      <c r="AC20" s="64"/>
      <c r="AD20" s="51"/>
      <c r="AE20" s="71"/>
      <c r="AF20" s="71"/>
      <c r="AG20" s="64"/>
      <c r="AH20" s="511">
        <f>'報告書（事業主控）'!AH20</f>
        <v>0</v>
      </c>
      <c r="AI20" s="512"/>
      <c r="AJ20" s="512"/>
      <c r="AK20" s="513"/>
      <c r="AL20" s="51"/>
      <c r="AM20" s="52"/>
      <c r="AN20" s="511">
        <f>'報告書（事業主控）'!AN20</f>
        <v>0</v>
      </c>
      <c r="AO20" s="512"/>
      <c r="AP20" s="512"/>
      <c r="AQ20" s="512"/>
      <c r="AR20" s="512"/>
      <c r="AS20" s="72"/>
    </row>
    <row r="21" spans="2:45" ht="18" customHeight="1">
      <c r="B21" s="520"/>
      <c r="C21" s="521"/>
      <c r="D21" s="521"/>
      <c r="E21" s="521"/>
      <c r="F21" s="521"/>
      <c r="G21" s="521"/>
      <c r="H21" s="521"/>
      <c r="I21" s="522"/>
      <c r="J21" s="520"/>
      <c r="K21" s="521"/>
      <c r="L21" s="521"/>
      <c r="M21" s="521"/>
      <c r="N21" s="524"/>
      <c r="O21" s="73">
        <f>'報告書（事業主控）'!O21</f>
        <v>0</v>
      </c>
      <c r="P21" s="74" t="s">
        <v>45</v>
      </c>
      <c r="Q21" s="73">
        <f>'報告書（事業主控）'!Q21</f>
        <v>0</v>
      </c>
      <c r="R21" s="74" t="s">
        <v>46</v>
      </c>
      <c r="S21" s="73">
        <f>'報告書（事業主控）'!S21</f>
        <v>0</v>
      </c>
      <c r="T21" s="347" t="s">
        <v>48</v>
      </c>
      <c r="U21" s="347"/>
      <c r="V21" s="514">
        <f>'報告書（事業主控）'!V21</f>
        <v>0</v>
      </c>
      <c r="W21" s="515"/>
      <c r="X21" s="515"/>
      <c r="Y21" s="516"/>
      <c r="Z21" s="514">
        <f>'報告書（事業主控）'!Z21</f>
        <v>0</v>
      </c>
      <c r="AA21" s="515"/>
      <c r="AB21" s="515"/>
      <c r="AC21" s="515"/>
      <c r="AD21" s="514">
        <f>'報告書（事業主控）'!AD21</f>
        <v>0</v>
      </c>
      <c r="AE21" s="515"/>
      <c r="AF21" s="515"/>
      <c r="AG21" s="515"/>
      <c r="AH21" s="527">
        <f>'報告書（事業主控）'!AH21</f>
        <v>0</v>
      </c>
      <c r="AI21" s="528"/>
      <c r="AJ21" s="528"/>
      <c r="AK21" s="529"/>
      <c r="AL21" s="355">
        <f>'報告書（事業主控）'!AL21</f>
        <v>0</v>
      </c>
      <c r="AM21" s="530"/>
      <c r="AN21" s="514">
        <f>'報告書（事業主控）'!AN21</f>
        <v>0</v>
      </c>
      <c r="AO21" s="515"/>
      <c r="AP21" s="515"/>
      <c r="AQ21" s="515"/>
      <c r="AR21" s="515"/>
      <c r="AS21" s="56"/>
    </row>
    <row r="22" spans="2:45" ht="18" customHeight="1">
      <c r="B22" s="517">
        <f>'報告書（事業主控）'!B22</f>
        <v>0</v>
      </c>
      <c r="C22" s="518"/>
      <c r="D22" s="518"/>
      <c r="E22" s="518"/>
      <c r="F22" s="518"/>
      <c r="G22" s="518"/>
      <c r="H22" s="518"/>
      <c r="I22" s="519"/>
      <c r="J22" s="517">
        <f>'報告書（事業主控）'!J22</f>
        <v>0</v>
      </c>
      <c r="K22" s="518"/>
      <c r="L22" s="518"/>
      <c r="M22" s="518"/>
      <c r="N22" s="523"/>
      <c r="O22" s="69">
        <f>'報告書（事業主控）'!O22</f>
        <v>0</v>
      </c>
      <c r="P22" s="5" t="s">
        <v>45</v>
      </c>
      <c r="Q22" s="69">
        <f>'報告書（事業主控）'!Q22</f>
        <v>0</v>
      </c>
      <c r="R22" s="5" t="s">
        <v>46</v>
      </c>
      <c r="S22" s="69">
        <f>'報告書（事業主控）'!S22</f>
        <v>0</v>
      </c>
      <c r="T22" s="445" t="s">
        <v>47</v>
      </c>
      <c r="U22" s="445"/>
      <c r="V22" s="525">
        <f>'報告書（事業主控）'!V22:X22</f>
        <v>0</v>
      </c>
      <c r="W22" s="526"/>
      <c r="X22" s="526"/>
      <c r="Y22" s="65"/>
      <c r="Z22" s="53"/>
      <c r="AA22" s="70"/>
      <c r="AB22" s="70"/>
      <c r="AC22" s="65"/>
      <c r="AD22" s="53"/>
      <c r="AE22" s="70"/>
      <c r="AF22" s="70"/>
      <c r="AG22" s="65"/>
      <c r="AH22" s="511">
        <f>'報告書（事業主控）'!AH22</f>
        <v>0</v>
      </c>
      <c r="AI22" s="512"/>
      <c r="AJ22" s="512"/>
      <c r="AK22" s="513"/>
      <c r="AL22" s="53"/>
      <c r="AM22" s="54"/>
      <c r="AN22" s="511">
        <f>'報告書（事業主控）'!AN22</f>
        <v>0</v>
      </c>
      <c r="AO22" s="512"/>
      <c r="AP22" s="512"/>
      <c r="AQ22" s="512"/>
      <c r="AR22" s="512"/>
      <c r="AS22" s="72"/>
    </row>
    <row r="23" spans="2:45" ht="18" customHeight="1">
      <c r="B23" s="520"/>
      <c r="C23" s="521"/>
      <c r="D23" s="521"/>
      <c r="E23" s="521"/>
      <c r="F23" s="521"/>
      <c r="G23" s="521"/>
      <c r="H23" s="521"/>
      <c r="I23" s="522"/>
      <c r="J23" s="520"/>
      <c r="K23" s="521"/>
      <c r="L23" s="521"/>
      <c r="M23" s="521"/>
      <c r="N23" s="524"/>
      <c r="O23" s="73">
        <f>'報告書（事業主控）'!O23</f>
        <v>0</v>
      </c>
      <c r="P23" s="74" t="s">
        <v>45</v>
      </c>
      <c r="Q23" s="73">
        <f>'報告書（事業主控）'!Q23</f>
        <v>0</v>
      </c>
      <c r="R23" s="74" t="s">
        <v>46</v>
      </c>
      <c r="S23" s="73">
        <f>'報告書（事業主控）'!S23</f>
        <v>0</v>
      </c>
      <c r="T23" s="347" t="s">
        <v>48</v>
      </c>
      <c r="U23" s="347"/>
      <c r="V23" s="527">
        <f>'報告書（事業主控）'!V23</f>
        <v>0</v>
      </c>
      <c r="W23" s="528"/>
      <c r="X23" s="528"/>
      <c r="Y23" s="528"/>
      <c r="Z23" s="527">
        <f>'報告書（事業主控）'!Z23</f>
        <v>0</v>
      </c>
      <c r="AA23" s="528"/>
      <c r="AB23" s="528"/>
      <c r="AC23" s="528"/>
      <c r="AD23" s="527">
        <f>'報告書（事業主控）'!AD23</f>
        <v>0</v>
      </c>
      <c r="AE23" s="528"/>
      <c r="AF23" s="528"/>
      <c r="AG23" s="528"/>
      <c r="AH23" s="527">
        <f>'報告書（事業主控）'!AH23</f>
        <v>0</v>
      </c>
      <c r="AI23" s="528"/>
      <c r="AJ23" s="528"/>
      <c r="AK23" s="529"/>
      <c r="AL23" s="355">
        <f>'報告書（事業主控）'!AL23</f>
        <v>0</v>
      </c>
      <c r="AM23" s="530"/>
      <c r="AN23" s="514">
        <f>'報告書（事業主控）'!AN23</f>
        <v>0</v>
      </c>
      <c r="AO23" s="515"/>
      <c r="AP23" s="515"/>
      <c r="AQ23" s="515"/>
      <c r="AR23" s="515"/>
      <c r="AS23" s="56"/>
    </row>
    <row r="24" spans="2:45" ht="18" customHeight="1">
      <c r="B24" s="517">
        <f>'報告書（事業主控）'!B24</f>
        <v>0</v>
      </c>
      <c r="C24" s="518"/>
      <c r="D24" s="518"/>
      <c r="E24" s="518"/>
      <c r="F24" s="518"/>
      <c r="G24" s="518"/>
      <c r="H24" s="518"/>
      <c r="I24" s="519"/>
      <c r="J24" s="517">
        <f>'報告書（事業主控）'!J24</f>
        <v>0</v>
      </c>
      <c r="K24" s="518"/>
      <c r="L24" s="518"/>
      <c r="M24" s="518"/>
      <c r="N24" s="523"/>
      <c r="O24" s="69">
        <f>'報告書（事業主控）'!O24</f>
        <v>0</v>
      </c>
      <c r="P24" s="5" t="s">
        <v>45</v>
      </c>
      <c r="Q24" s="69">
        <f>'報告書（事業主控）'!Q24</f>
        <v>0</v>
      </c>
      <c r="R24" s="5" t="s">
        <v>46</v>
      </c>
      <c r="S24" s="69">
        <f>'報告書（事業主控）'!S24</f>
        <v>0</v>
      </c>
      <c r="T24" s="445" t="s">
        <v>47</v>
      </c>
      <c r="U24" s="445"/>
      <c r="V24" s="525">
        <f>'報告書（事業主控）'!V24:X24</f>
        <v>0</v>
      </c>
      <c r="W24" s="526"/>
      <c r="X24" s="526"/>
      <c r="Y24" s="64"/>
      <c r="Z24" s="51"/>
      <c r="AA24" s="71"/>
      <c r="AB24" s="71"/>
      <c r="AC24" s="64"/>
      <c r="AD24" s="51"/>
      <c r="AE24" s="71"/>
      <c r="AF24" s="71"/>
      <c r="AG24" s="64"/>
      <c r="AH24" s="511">
        <f>'報告書（事業主控）'!AH24</f>
        <v>0</v>
      </c>
      <c r="AI24" s="512"/>
      <c r="AJ24" s="512"/>
      <c r="AK24" s="513"/>
      <c r="AL24" s="53"/>
      <c r="AM24" s="54"/>
      <c r="AN24" s="511">
        <f>'報告書（事業主控）'!AN24</f>
        <v>0</v>
      </c>
      <c r="AO24" s="512"/>
      <c r="AP24" s="512"/>
      <c r="AQ24" s="512"/>
      <c r="AR24" s="512"/>
      <c r="AS24" s="72"/>
    </row>
    <row r="25" spans="2:45" ht="18" customHeight="1">
      <c r="B25" s="520"/>
      <c r="C25" s="521"/>
      <c r="D25" s="521"/>
      <c r="E25" s="521"/>
      <c r="F25" s="521"/>
      <c r="G25" s="521"/>
      <c r="H25" s="521"/>
      <c r="I25" s="522"/>
      <c r="J25" s="520"/>
      <c r="K25" s="521"/>
      <c r="L25" s="521"/>
      <c r="M25" s="521"/>
      <c r="N25" s="524"/>
      <c r="O25" s="73">
        <f>'報告書（事業主控）'!O25</f>
        <v>0</v>
      </c>
      <c r="P25" s="74" t="s">
        <v>45</v>
      </c>
      <c r="Q25" s="73">
        <f>'報告書（事業主控）'!Q25</f>
        <v>0</v>
      </c>
      <c r="R25" s="74" t="s">
        <v>46</v>
      </c>
      <c r="S25" s="73">
        <f>'報告書（事業主控）'!S25</f>
        <v>0</v>
      </c>
      <c r="T25" s="347" t="s">
        <v>48</v>
      </c>
      <c r="U25" s="347"/>
      <c r="V25" s="527">
        <f>'報告書（事業主控）'!V25</f>
        <v>0</v>
      </c>
      <c r="W25" s="528"/>
      <c r="X25" s="528"/>
      <c r="Y25" s="528"/>
      <c r="Z25" s="527">
        <f>'報告書（事業主控）'!Z25</f>
        <v>0</v>
      </c>
      <c r="AA25" s="528"/>
      <c r="AB25" s="528"/>
      <c r="AC25" s="528"/>
      <c r="AD25" s="527">
        <f>'報告書（事業主控）'!AD25</f>
        <v>0</v>
      </c>
      <c r="AE25" s="528"/>
      <c r="AF25" s="528"/>
      <c r="AG25" s="528"/>
      <c r="AH25" s="527">
        <f>'報告書（事業主控）'!AH25</f>
        <v>0</v>
      </c>
      <c r="AI25" s="528"/>
      <c r="AJ25" s="528"/>
      <c r="AK25" s="529"/>
      <c r="AL25" s="355">
        <f>'報告書（事業主控）'!AL25</f>
        <v>0</v>
      </c>
      <c r="AM25" s="530"/>
      <c r="AN25" s="514">
        <f>'報告書（事業主控）'!AN25</f>
        <v>0</v>
      </c>
      <c r="AO25" s="515"/>
      <c r="AP25" s="515"/>
      <c r="AQ25" s="515"/>
      <c r="AR25" s="515"/>
      <c r="AS25" s="56"/>
    </row>
    <row r="26" spans="2:45" ht="18" customHeight="1">
      <c r="B26" s="303" t="s">
        <v>82</v>
      </c>
      <c r="C26" s="304"/>
      <c r="D26" s="304"/>
      <c r="E26" s="305"/>
      <c r="F26" s="502">
        <f>'報告書（事業主控）'!F26</f>
        <v>0</v>
      </c>
      <c r="G26" s="503"/>
      <c r="H26" s="503"/>
      <c r="I26" s="503"/>
      <c r="J26" s="503"/>
      <c r="K26" s="503"/>
      <c r="L26" s="503"/>
      <c r="M26" s="503"/>
      <c r="N26" s="504"/>
      <c r="O26" s="303" t="s">
        <v>60</v>
      </c>
      <c r="P26" s="304"/>
      <c r="Q26" s="304"/>
      <c r="R26" s="304"/>
      <c r="S26" s="304"/>
      <c r="T26" s="304"/>
      <c r="U26" s="305"/>
      <c r="V26" s="511">
        <f>'報告書（事業主控）'!V26</f>
        <v>0</v>
      </c>
      <c r="W26" s="512"/>
      <c r="X26" s="512"/>
      <c r="Y26" s="513"/>
      <c r="Z26" s="51"/>
      <c r="AA26" s="71"/>
      <c r="AB26" s="71"/>
      <c r="AC26" s="64"/>
      <c r="AD26" s="51"/>
      <c r="AE26" s="71"/>
      <c r="AF26" s="71"/>
      <c r="AG26" s="64"/>
      <c r="AH26" s="511">
        <f>'報告書（事業主控）'!AH26</f>
        <v>0</v>
      </c>
      <c r="AI26" s="512"/>
      <c r="AJ26" s="512"/>
      <c r="AK26" s="513"/>
      <c r="AL26" s="51"/>
      <c r="AM26" s="52"/>
      <c r="AN26" s="511">
        <f>'報告書（事業主控）'!AN26</f>
        <v>0</v>
      </c>
      <c r="AO26" s="512"/>
      <c r="AP26" s="512"/>
      <c r="AQ26" s="512"/>
      <c r="AR26" s="512"/>
      <c r="AS26" s="72"/>
    </row>
    <row r="27" spans="2:45" ht="18" customHeight="1">
      <c r="B27" s="306"/>
      <c r="C27" s="307"/>
      <c r="D27" s="307"/>
      <c r="E27" s="308"/>
      <c r="F27" s="505"/>
      <c r="G27" s="506"/>
      <c r="H27" s="506"/>
      <c r="I27" s="506"/>
      <c r="J27" s="506"/>
      <c r="K27" s="506"/>
      <c r="L27" s="506"/>
      <c r="M27" s="506"/>
      <c r="N27" s="507"/>
      <c r="O27" s="306"/>
      <c r="P27" s="307"/>
      <c r="Q27" s="307"/>
      <c r="R27" s="307"/>
      <c r="S27" s="307"/>
      <c r="T27" s="307"/>
      <c r="U27" s="308"/>
      <c r="V27" s="327">
        <f>'報告書（事業主控）'!V27</f>
        <v>0</v>
      </c>
      <c r="W27" s="440"/>
      <c r="X27" s="440"/>
      <c r="Y27" s="443"/>
      <c r="Z27" s="327">
        <f>'報告書（事業主控）'!Z27</f>
        <v>0</v>
      </c>
      <c r="AA27" s="441"/>
      <c r="AB27" s="441"/>
      <c r="AC27" s="442"/>
      <c r="AD27" s="327">
        <f>'報告書（事業主控）'!AD27</f>
        <v>0</v>
      </c>
      <c r="AE27" s="441"/>
      <c r="AF27" s="441"/>
      <c r="AG27" s="442"/>
      <c r="AH27" s="327">
        <f>'報告書（事業主控）'!AH27</f>
        <v>0</v>
      </c>
      <c r="AI27" s="328"/>
      <c r="AJ27" s="328"/>
      <c r="AK27" s="328"/>
      <c r="AL27" s="53"/>
      <c r="AM27" s="54"/>
      <c r="AN27" s="327">
        <f>'報告書（事業主控）'!AN27</f>
        <v>0</v>
      </c>
      <c r="AO27" s="440"/>
      <c r="AP27" s="440"/>
      <c r="AQ27" s="440"/>
      <c r="AR27" s="440"/>
      <c r="AS27" s="183"/>
    </row>
    <row r="28" spans="2:45" ht="18" customHeight="1">
      <c r="B28" s="309"/>
      <c r="C28" s="310"/>
      <c r="D28" s="310"/>
      <c r="E28" s="311"/>
      <c r="F28" s="508"/>
      <c r="G28" s="509"/>
      <c r="H28" s="509"/>
      <c r="I28" s="509"/>
      <c r="J28" s="509"/>
      <c r="K28" s="509"/>
      <c r="L28" s="509"/>
      <c r="M28" s="509"/>
      <c r="N28" s="510"/>
      <c r="O28" s="309"/>
      <c r="P28" s="310"/>
      <c r="Q28" s="310"/>
      <c r="R28" s="310"/>
      <c r="S28" s="310"/>
      <c r="T28" s="310"/>
      <c r="U28" s="311"/>
      <c r="V28" s="514">
        <f>'報告書（事業主控）'!V28</f>
        <v>0</v>
      </c>
      <c r="W28" s="515"/>
      <c r="X28" s="515"/>
      <c r="Y28" s="516"/>
      <c r="Z28" s="514">
        <f>'報告書（事業主控）'!Z28</f>
        <v>0</v>
      </c>
      <c r="AA28" s="515"/>
      <c r="AB28" s="515"/>
      <c r="AC28" s="516"/>
      <c r="AD28" s="514">
        <f>'報告書（事業主控）'!AD28</f>
        <v>0</v>
      </c>
      <c r="AE28" s="515"/>
      <c r="AF28" s="515"/>
      <c r="AG28" s="516"/>
      <c r="AH28" s="514">
        <f>'報告書（事業主控）'!AH28</f>
        <v>0</v>
      </c>
      <c r="AI28" s="515"/>
      <c r="AJ28" s="515"/>
      <c r="AK28" s="516"/>
      <c r="AL28" s="55"/>
      <c r="AM28" s="56"/>
      <c r="AN28" s="514">
        <f>'報告書（事業主控）'!AN28</f>
        <v>0</v>
      </c>
      <c r="AO28" s="515"/>
      <c r="AP28" s="515"/>
      <c r="AQ28" s="515"/>
      <c r="AR28" s="515"/>
      <c r="AS28" s="56"/>
    </row>
    <row r="29" spans="2:45" ht="15.75" customHeight="1">
      <c r="D29" s="2" t="s">
        <v>22</v>
      </c>
      <c r="AN29" s="501">
        <f>'報告書（事業主控）'!AN29:AR29</f>
        <v>0</v>
      </c>
      <c r="AO29" s="501"/>
      <c r="AP29" s="501"/>
      <c r="AQ29" s="501"/>
      <c r="AR29" s="501"/>
    </row>
    <row r="30" spans="2:45" ht="15" customHeight="1">
      <c r="AG30" s="4"/>
      <c r="AI30" s="16" t="s">
        <v>61</v>
      </c>
      <c r="AJ30" s="572">
        <f>'報告書（事業主控）'!AJ30</f>
        <v>0</v>
      </c>
      <c r="AK30" s="572"/>
      <c r="AL30" s="572"/>
      <c r="AM30" s="445" t="s">
        <v>62</v>
      </c>
      <c r="AN30" s="445"/>
      <c r="AO30" s="571">
        <f>'報告書（事業主控）'!AO30</f>
        <v>0</v>
      </c>
      <c r="AP30" s="571"/>
      <c r="AQ30" s="571"/>
      <c r="AR30" s="75"/>
      <c r="AS30" s="5" t="s">
        <v>63</v>
      </c>
    </row>
    <row r="31" spans="2:45" ht="15" customHeight="1">
      <c r="D31" s="282">
        <f>'報告書（事業主控）'!D31</f>
        <v>0</v>
      </c>
      <c r="E31" s="282"/>
      <c r="F31" s="17" t="s">
        <v>0</v>
      </c>
      <c r="G31" s="282">
        <f>'報告書（事業主控）'!G31</f>
        <v>0</v>
      </c>
      <c r="H31" s="282"/>
      <c r="I31" s="17" t="s">
        <v>1</v>
      </c>
      <c r="J31" s="282">
        <f>'報告書（事業主控）'!J31</f>
        <v>0</v>
      </c>
      <c r="K31" s="282"/>
      <c r="L31" s="17" t="s">
        <v>23</v>
      </c>
      <c r="AG31" s="18"/>
      <c r="AI31" s="16" t="s">
        <v>64</v>
      </c>
      <c r="AJ31" s="595">
        <f>'報告書（事業主控）'!AJ31</f>
        <v>0</v>
      </c>
      <c r="AK31" s="596"/>
      <c r="AL31" s="5" t="s">
        <v>65</v>
      </c>
      <c r="AM31" s="572">
        <f>'報告書（事業主控）'!AM31</f>
        <v>0</v>
      </c>
      <c r="AN31" s="572"/>
      <c r="AO31" s="5" t="s">
        <v>65</v>
      </c>
      <c r="AP31" s="571">
        <f>'報告書（事業主控）'!AP31</f>
        <v>0</v>
      </c>
      <c r="AQ31" s="571"/>
      <c r="AR31" s="75"/>
      <c r="AS31" s="5" t="s">
        <v>66</v>
      </c>
    </row>
    <row r="32" spans="2:45" ht="18" customHeight="1">
      <c r="D32" s="4"/>
      <c r="E32" s="4"/>
      <c r="F32" s="4"/>
      <c r="G32" s="4"/>
      <c r="AA32" s="479" t="s">
        <v>24</v>
      </c>
      <c r="AB32" s="479"/>
      <c r="AC32" s="553">
        <f>'報告書（事業主控）'!AC32</f>
        <v>0</v>
      </c>
      <c r="AD32" s="553"/>
      <c r="AE32" s="553"/>
      <c r="AF32" s="553"/>
      <c r="AG32" s="553"/>
      <c r="AH32" s="553"/>
      <c r="AI32" s="553"/>
      <c r="AJ32" s="553"/>
      <c r="AK32" s="553"/>
      <c r="AL32" s="553"/>
      <c r="AM32" s="553"/>
      <c r="AN32" s="553"/>
      <c r="AO32" s="553"/>
      <c r="AP32" s="553"/>
      <c r="AQ32" s="553"/>
      <c r="AR32" s="553"/>
      <c r="AS32" s="553"/>
    </row>
    <row r="33" spans="2:45" ht="15" customHeight="1">
      <c r="D33" s="4"/>
      <c r="E33" s="4"/>
      <c r="F33" s="4"/>
      <c r="G33" s="4"/>
      <c r="H33" s="6"/>
      <c r="X33" s="437" t="s">
        <v>25</v>
      </c>
      <c r="Y33" s="437"/>
      <c r="Z33" s="437"/>
      <c r="AA33" s="2"/>
      <c r="AB33" s="2"/>
      <c r="AC33" s="545">
        <f>'報告書（事業主控）'!AC33</f>
        <v>0</v>
      </c>
      <c r="AD33" s="545"/>
      <c r="AE33" s="545"/>
      <c r="AF33" s="545"/>
      <c r="AG33" s="545"/>
      <c r="AH33" s="545"/>
      <c r="AI33" s="545"/>
      <c r="AJ33" s="545"/>
      <c r="AK33" s="545"/>
      <c r="AL33" s="545"/>
      <c r="AM33" s="545"/>
      <c r="AN33" s="545"/>
      <c r="AO33" s="545"/>
      <c r="AP33" s="545"/>
      <c r="AQ33" s="545"/>
      <c r="AR33" s="545"/>
      <c r="AS33" s="545"/>
    </row>
    <row r="34" spans="2:45" ht="15" customHeight="1">
      <c r="D34" s="282">
        <f>'報告書（事業主控）'!D34</f>
        <v>0</v>
      </c>
      <c r="E34" s="282"/>
      <c r="F34" s="282"/>
      <c r="G34" s="282"/>
      <c r="H34" s="17" t="s">
        <v>26</v>
      </c>
      <c r="I34" s="17"/>
      <c r="J34" s="17"/>
      <c r="K34" s="17"/>
      <c r="L34" s="17"/>
      <c r="M34" s="17"/>
      <c r="N34" s="17"/>
      <c r="O34" s="17"/>
      <c r="P34" s="17"/>
      <c r="Q34" s="17"/>
      <c r="R34" s="19"/>
      <c r="S34" s="17"/>
      <c r="Y34" s="4"/>
      <c r="Z34" s="4"/>
      <c r="AA34" s="479" t="s">
        <v>27</v>
      </c>
      <c r="AB34" s="479"/>
      <c r="AC34" s="546">
        <f>'報告書（事業主控）'!AC34</f>
        <v>0</v>
      </c>
      <c r="AD34" s="546"/>
      <c r="AE34" s="546"/>
      <c r="AF34" s="546"/>
      <c r="AG34" s="546"/>
      <c r="AH34" s="546"/>
      <c r="AI34" s="546"/>
      <c r="AJ34" s="546"/>
      <c r="AK34" s="546"/>
      <c r="AL34" s="546"/>
      <c r="AM34" s="546"/>
      <c r="AN34" s="546"/>
      <c r="AO34" s="546"/>
      <c r="AP34" s="546"/>
      <c r="AQ34" s="546"/>
      <c r="AR34" s="546"/>
      <c r="AS34" s="546"/>
    </row>
    <row r="35" spans="2:45" ht="15" customHeight="1">
      <c r="AC35" s="2"/>
      <c r="AD35" s="6" t="s">
        <v>67</v>
      </c>
    </row>
    <row r="36" spans="2:45" ht="15.95" customHeight="1">
      <c r="D36" s="20" t="s">
        <v>28</v>
      </c>
      <c r="E36" s="20"/>
      <c r="F36" s="2"/>
      <c r="G36" s="2"/>
      <c r="H36" s="2"/>
      <c r="I36" s="2"/>
      <c r="J36" s="2"/>
      <c r="K36" s="2"/>
      <c r="L36" s="2"/>
      <c r="M36" s="2"/>
      <c r="N36" s="2"/>
      <c r="O36" s="2"/>
      <c r="P36" s="2"/>
      <c r="Q36" s="2"/>
      <c r="R36" s="2"/>
      <c r="S36" s="2"/>
      <c r="T36" s="2"/>
      <c r="U36" s="2"/>
      <c r="V36" s="2"/>
      <c r="W36" s="2"/>
      <c r="X36" s="2"/>
      <c r="AA36" s="473" t="s">
        <v>29</v>
      </c>
      <c r="AB36" s="474"/>
      <c r="AC36" s="482" t="s">
        <v>68</v>
      </c>
      <c r="AD36" s="483"/>
      <c r="AE36" s="483"/>
      <c r="AF36" s="483"/>
      <c r="AG36" s="483"/>
      <c r="AH36" s="484"/>
      <c r="AI36" s="21"/>
      <c r="AJ36" s="438" t="s">
        <v>69</v>
      </c>
      <c r="AK36" s="438"/>
      <c r="AL36" s="438"/>
      <c r="AM36" s="438"/>
      <c r="AN36" s="438"/>
      <c r="AO36" s="24"/>
      <c r="AP36" s="431" t="s">
        <v>70</v>
      </c>
      <c r="AQ36" s="432"/>
      <c r="AR36" s="432"/>
      <c r="AS36" s="433"/>
    </row>
    <row r="37" spans="2:45" ht="15.95" customHeight="1">
      <c r="D37" s="220" t="s">
        <v>266</v>
      </c>
      <c r="E37" s="20"/>
      <c r="F37" s="2"/>
      <c r="G37" s="2"/>
      <c r="H37" s="2"/>
      <c r="I37" s="2"/>
      <c r="J37" s="2"/>
      <c r="K37" s="2"/>
      <c r="L37" s="2"/>
      <c r="M37" s="2"/>
      <c r="N37" s="2"/>
      <c r="O37" s="2"/>
      <c r="P37" s="2"/>
      <c r="Q37" s="2"/>
      <c r="R37" s="2"/>
      <c r="S37" s="2"/>
      <c r="T37" s="2"/>
      <c r="U37" s="2"/>
      <c r="V37" s="2"/>
      <c r="W37" s="2"/>
      <c r="X37" s="2"/>
      <c r="AA37" s="475"/>
      <c r="AB37" s="476"/>
      <c r="AC37" s="485"/>
      <c r="AD37" s="486"/>
      <c r="AE37" s="486"/>
      <c r="AF37" s="486"/>
      <c r="AG37" s="486"/>
      <c r="AH37" s="487"/>
      <c r="AI37" s="6"/>
      <c r="AJ37" s="439"/>
      <c r="AK37" s="439"/>
      <c r="AL37" s="439"/>
      <c r="AM37" s="439"/>
      <c r="AN37" s="439"/>
      <c r="AO37" s="23"/>
      <c r="AP37" s="434"/>
      <c r="AQ37" s="435"/>
      <c r="AR37" s="435"/>
      <c r="AS37" s="436"/>
    </row>
    <row r="38" spans="2:45" ht="15.95" customHeight="1">
      <c r="D38" s="20" t="s">
        <v>71</v>
      </c>
      <c r="E38" s="20"/>
      <c r="F38" s="2"/>
      <c r="G38" s="2"/>
      <c r="H38" s="2"/>
      <c r="I38" s="2"/>
      <c r="J38" s="2"/>
      <c r="K38" s="2"/>
      <c r="L38" s="2"/>
      <c r="M38" s="2"/>
      <c r="N38" s="2"/>
      <c r="O38" s="2"/>
      <c r="P38" s="2"/>
      <c r="Q38" s="2"/>
      <c r="R38" s="2"/>
      <c r="S38" s="2"/>
      <c r="T38" s="2"/>
      <c r="U38" s="2"/>
      <c r="V38" s="2"/>
      <c r="W38" s="2"/>
      <c r="X38" s="2"/>
      <c r="AA38" s="475"/>
      <c r="AB38" s="476"/>
      <c r="AC38" s="589">
        <f>'報告書（事業主控）'!AC38</f>
        <v>0</v>
      </c>
      <c r="AD38" s="590"/>
      <c r="AE38" s="590"/>
      <c r="AF38" s="590"/>
      <c r="AG38" s="590"/>
      <c r="AH38" s="591"/>
      <c r="AI38" s="547">
        <f>'報告書（事業主控）'!AI38</f>
        <v>0</v>
      </c>
      <c r="AJ38" s="548"/>
      <c r="AK38" s="548"/>
      <c r="AL38" s="548"/>
      <c r="AM38" s="548"/>
      <c r="AN38" s="548"/>
      <c r="AO38" s="549"/>
      <c r="AP38" s="578">
        <f>'報告書（事業主控）'!AP38</f>
        <v>0</v>
      </c>
      <c r="AQ38" s="579"/>
      <c r="AR38" s="579"/>
      <c r="AS38" s="580"/>
    </row>
    <row r="39" spans="2:45" ht="15.95" customHeight="1">
      <c r="D39" s="22"/>
      <c r="E39" s="20"/>
      <c r="F39" s="2"/>
      <c r="G39" s="2"/>
      <c r="H39" s="2"/>
      <c r="I39" s="2"/>
      <c r="J39" s="2"/>
      <c r="K39" s="2"/>
      <c r="L39" s="2"/>
      <c r="M39" s="2"/>
      <c r="N39" s="2"/>
      <c r="O39" s="2"/>
      <c r="P39" s="2"/>
      <c r="Q39" s="2"/>
      <c r="R39" s="2"/>
      <c r="S39" s="2"/>
      <c r="T39" s="2"/>
      <c r="U39" s="2"/>
      <c r="V39" s="2"/>
      <c r="W39" s="2"/>
      <c r="X39" s="2"/>
      <c r="AA39" s="477"/>
      <c r="AB39" s="478"/>
      <c r="AC39" s="592"/>
      <c r="AD39" s="593"/>
      <c r="AE39" s="593"/>
      <c r="AF39" s="593"/>
      <c r="AG39" s="593"/>
      <c r="AH39" s="594"/>
      <c r="AI39" s="550"/>
      <c r="AJ39" s="551"/>
      <c r="AK39" s="551"/>
      <c r="AL39" s="551"/>
      <c r="AM39" s="551"/>
      <c r="AN39" s="551"/>
      <c r="AO39" s="552"/>
      <c r="AP39" s="581"/>
      <c r="AQ39" s="582"/>
      <c r="AR39" s="582"/>
      <c r="AS39" s="583"/>
    </row>
    <row r="40" spans="2:45" ht="9" customHeight="1">
      <c r="D40" s="22"/>
      <c r="E40" s="20"/>
      <c r="F40" s="2"/>
      <c r="G40" s="2"/>
      <c r="H40" s="2"/>
      <c r="I40" s="2"/>
      <c r="J40" s="2"/>
      <c r="K40" s="2"/>
      <c r="L40" s="2"/>
      <c r="M40" s="2"/>
      <c r="N40" s="2"/>
      <c r="O40" s="2"/>
      <c r="P40" s="2"/>
      <c r="Q40" s="2"/>
      <c r="R40" s="2"/>
      <c r="S40" s="2"/>
      <c r="T40" s="2"/>
      <c r="U40" s="2"/>
      <c r="V40" s="2"/>
      <c r="W40" s="2"/>
      <c r="X40" s="2"/>
      <c r="AA40" s="76"/>
      <c r="AB40" s="76"/>
      <c r="AC40" s="77"/>
      <c r="AD40" s="77"/>
      <c r="AE40" s="77"/>
      <c r="AF40" s="77"/>
      <c r="AG40" s="77"/>
      <c r="AH40" s="77"/>
      <c r="AI40" s="77"/>
      <c r="AJ40" s="77"/>
      <c r="AK40" s="77"/>
      <c r="AL40" s="77"/>
      <c r="AM40" s="77"/>
      <c r="AN40" s="77"/>
      <c r="AO40" s="5"/>
      <c r="AP40" s="77"/>
      <c r="AQ40" s="78"/>
      <c r="AR40" s="78"/>
      <c r="AS40" s="78"/>
    </row>
    <row r="41" spans="2:45" ht="9" customHeight="1">
      <c r="AQ41" s="79"/>
      <c r="AR41" s="79"/>
      <c r="AS41" s="79"/>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266" t="s">
        <v>265</v>
      </c>
      <c r="AN49" s="540"/>
      <c r="AO49" s="540"/>
      <c r="AP49" s="541"/>
    </row>
    <row r="50" spans="2:45" ht="12.75" customHeight="1">
      <c r="M50" s="47"/>
      <c r="N50" s="47"/>
      <c r="O50" s="47"/>
      <c r="P50" s="47"/>
      <c r="Q50" s="47"/>
      <c r="R50" s="47"/>
      <c r="S50" s="47"/>
      <c r="T50" s="48"/>
      <c r="U50" s="48"/>
      <c r="V50" s="48"/>
      <c r="W50" s="48"/>
      <c r="X50" s="48"/>
      <c r="Y50" s="48"/>
      <c r="Z50" s="48"/>
      <c r="AA50" s="47"/>
      <c r="AB50" s="47"/>
      <c r="AC50" s="47"/>
      <c r="AL50" s="46"/>
      <c r="AM50" s="542"/>
      <c r="AN50" s="543"/>
      <c r="AO50" s="543"/>
      <c r="AP50" s="544"/>
    </row>
    <row r="51" spans="2:45" ht="12.75" customHeight="1">
      <c r="M51" s="47"/>
      <c r="N51" s="47"/>
      <c r="O51" s="47"/>
      <c r="P51" s="47"/>
      <c r="Q51" s="47"/>
      <c r="R51" s="47"/>
      <c r="S51" s="47"/>
      <c r="T51" s="47"/>
      <c r="U51" s="47"/>
      <c r="V51" s="47"/>
      <c r="W51" s="47"/>
      <c r="X51" s="47"/>
      <c r="Y51" s="47"/>
      <c r="Z51" s="47"/>
      <c r="AA51" s="47"/>
      <c r="AB51" s="47"/>
      <c r="AC51" s="47"/>
      <c r="AL51" s="46"/>
      <c r="AM51" s="46"/>
      <c r="AN51" s="221"/>
      <c r="AO51" s="221"/>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272" t="s">
        <v>2</v>
      </c>
      <c r="C53" s="273"/>
      <c r="D53" s="273"/>
      <c r="E53" s="273"/>
      <c r="F53" s="273"/>
      <c r="G53" s="273"/>
      <c r="H53" s="273"/>
      <c r="I53" s="273"/>
      <c r="J53" s="275" t="s">
        <v>10</v>
      </c>
      <c r="K53" s="275"/>
      <c r="L53" s="3" t="s">
        <v>3</v>
      </c>
      <c r="M53" s="275" t="s">
        <v>11</v>
      </c>
      <c r="N53" s="275"/>
      <c r="O53" s="276" t="s">
        <v>12</v>
      </c>
      <c r="P53" s="275"/>
      <c r="Q53" s="275"/>
      <c r="R53" s="275"/>
      <c r="S53" s="275"/>
      <c r="T53" s="275"/>
      <c r="U53" s="275" t="s">
        <v>13</v>
      </c>
      <c r="V53" s="275"/>
      <c r="W53" s="275"/>
      <c r="AD53" s="5"/>
      <c r="AE53" s="5"/>
      <c r="AF53" s="5"/>
      <c r="AG53" s="5"/>
      <c r="AH53" s="5"/>
      <c r="AI53" s="5"/>
      <c r="AJ53" s="5"/>
      <c r="AL53" s="277">
        <f ca="1">$AL$9</f>
        <v>30</v>
      </c>
      <c r="AM53" s="278"/>
      <c r="AN53" s="283" t="s">
        <v>4</v>
      </c>
      <c r="AO53" s="283"/>
      <c r="AP53" s="278">
        <v>2</v>
      </c>
      <c r="AQ53" s="278"/>
      <c r="AR53" s="283" t="s">
        <v>5</v>
      </c>
      <c r="AS53" s="286"/>
    </row>
    <row r="54" spans="2:45" ht="13.5" customHeight="1">
      <c r="B54" s="273"/>
      <c r="C54" s="273"/>
      <c r="D54" s="273"/>
      <c r="E54" s="273"/>
      <c r="F54" s="273"/>
      <c r="G54" s="273"/>
      <c r="H54" s="273"/>
      <c r="I54" s="273"/>
      <c r="J54" s="289">
        <f>$J$10</f>
        <v>0</v>
      </c>
      <c r="K54" s="291">
        <f>$K$10</f>
        <v>0</v>
      </c>
      <c r="L54" s="294">
        <f>$L$10</f>
        <v>0</v>
      </c>
      <c r="M54" s="297">
        <f>$M$10</f>
        <v>0</v>
      </c>
      <c r="N54" s="291">
        <f>$N$10</f>
        <v>0</v>
      </c>
      <c r="O54" s="297">
        <f>$O$10</f>
        <v>0</v>
      </c>
      <c r="P54" s="300">
        <f>$P$10</f>
        <v>0</v>
      </c>
      <c r="Q54" s="300">
        <f>$Q$10</f>
        <v>0</v>
      </c>
      <c r="R54" s="300">
        <f>$R$10</f>
        <v>0</v>
      </c>
      <c r="S54" s="300">
        <f>$S$10</f>
        <v>0</v>
      </c>
      <c r="T54" s="291">
        <f>$T$10</f>
        <v>0</v>
      </c>
      <c r="U54" s="297">
        <f>$U$10</f>
        <v>0</v>
      </c>
      <c r="V54" s="300">
        <f>$V$10</f>
        <v>0</v>
      </c>
      <c r="W54" s="291">
        <f>$W$10</f>
        <v>0</v>
      </c>
      <c r="AD54" s="5"/>
      <c r="AE54" s="5"/>
      <c r="AF54" s="5"/>
      <c r="AG54" s="5"/>
      <c r="AH54" s="5"/>
      <c r="AI54" s="5"/>
      <c r="AJ54" s="5"/>
      <c r="AL54" s="279"/>
      <c r="AM54" s="280"/>
      <c r="AN54" s="284"/>
      <c r="AO54" s="284"/>
      <c r="AP54" s="280"/>
      <c r="AQ54" s="280"/>
      <c r="AR54" s="284"/>
      <c r="AS54" s="287"/>
    </row>
    <row r="55" spans="2:45" ht="9" customHeight="1">
      <c r="B55" s="273"/>
      <c r="C55" s="273"/>
      <c r="D55" s="273"/>
      <c r="E55" s="273"/>
      <c r="F55" s="273"/>
      <c r="G55" s="273"/>
      <c r="H55" s="273"/>
      <c r="I55" s="273"/>
      <c r="J55" s="290"/>
      <c r="K55" s="292"/>
      <c r="L55" s="295"/>
      <c r="M55" s="298"/>
      <c r="N55" s="292"/>
      <c r="O55" s="298"/>
      <c r="P55" s="301"/>
      <c r="Q55" s="301"/>
      <c r="R55" s="301"/>
      <c r="S55" s="301"/>
      <c r="T55" s="292"/>
      <c r="U55" s="298"/>
      <c r="V55" s="301"/>
      <c r="W55" s="292"/>
      <c r="AD55" s="5"/>
      <c r="AE55" s="5"/>
      <c r="AF55" s="5"/>
      <c r="AG55" s="5"/>
      <c r="AH55" s="5"/>
      <c r="AI55" s="5"/>
      <c r="AJ55" s="5"/>
      <c r="AL55" s="281"/>
      <c r="AM55" s="282"/>
      <c r="AN55" s="285"/>
      <c r="AO55" s="285"/>
      <c r="AP55" s="282"/>
      <c r="AQ55" s="282"/>
      <c r="AR55" s="285"/>
      <c r="AS55" s="288"/>
    </row>
    <row r="56" spans="2:45" ht="6" customHeight="1">
      <c r="B56" s="274"/>
      <c r="C56" s="274"/>
      <c r="D56" s="274"/>
      <c r="E56" s="274"/>
      <c r="F56" s="274"/>
      <c r="G56" s="274"/>
      <c r="H56" s="274"/>
      <c r="I56" s="274"/>
      <c r="J56" s="290"/>
      <c r="K56" s="293"/>
      <c r="L56" s="296"/>
      <c r="M56" s="299"/>
      <c r="N56" s="293"/>
      <c r="O56" s="299"/>
      <c r="P56" s="302"/>
      <c r="Q56" s="302"/>
      <c r="R56" s="302"/>
      <c r="S56" s="302"/>
      <c r="T56" s="293"/>
      <c r="U56" s="299"/>
      <c r="V56" s="302"/>
      <c r="W56" s="293"/>
    </row>
    <row r="57" spans="2:45" ht="15" customHeight="1">
      <c r="B57" s="361" t="s">
        <v>51</v>
      </c>
      <c r="C57" s="362"/>
      <c r="D57" s="362"/>
      <c r="E57" s="362"/>
      <c r="F57" s="362"/>
      <c r="G57" s="362"/>
      <c r="H57" s="362"/>
      <c r="I57" s="363"/>
      <c r="J57" s="361" t="s">
        <v>6</v>
      </c>
      <c r="K57" s="362"/>
      <c r="L57" s="362"/>
      <c r="M57" s="362"/>
      <c r="N57" s="370"/>
      <c r="O57" s="373" t="s">
        <v>52</v>
      </c>
      <c r="P57" s="362"/>
      <c r="Q57" s="362"/>
      <c r="R57" s="362"/>
      <c r="S57" s="362"/>
      <c r="T57" s="362"/>
      <c r="U57" s="363"/>
      <c r="V57" s="12" t="s">
        <v>53</v>
      </c>
      <c r="W57" s="25"/>
      <c r="X57" s="25"/>
      <c r="Y57" s="376" t="s">
        <v>54</v>
      </c>
      <c r="Z57" s="376"/>
      <c r="AA57" s="376"/>
      <c r="AB57" s="376"/>
      <c r="AC57" s="376"/>
      <c r="AD57" s="376"/>
      <c r="AE57" s="376"/>
      <c r="AF57" s="376"/>
      <c r="AG57" s="376"/>
      <c r="AH57" s="376"/>
      <c r="AI57" s="25"/>
      <c r="AJ57" s="25"/>
      <c r="AK57" s="26"/>
      <c r="AL57" s="377" t="s">
        <v>55</v>
      </c>
      <c r="AM57" s="377"/>
      <c r="AN57" s="378" t="s">
        <v>59</v>
      </c>
      <c r="AO57" s="378"/>
      <c r="AP57" s="378"/>
      <c r="AQ57" s="378"/>
      <c r="AR57" s="378"/>
      <c r="AS57" s="379"/>
    </row>
    <row r="58" spans="2:45" ht="13.5" customHeight="1">
      <c r="B58" s="364"/>
      <c r="C58" s="365"/>
      <c r="D58" s="365"/>
      <c r="E58" s="365"/>
      <c r="F58" s="365"/>
      <c r="G58" s="365"/>
      <c r="H58" s="365"/>
      <c r="I58" s="366"/>
      <c r="J58" s="364"/>
      <c r="K58" s="365"/>
      <c r="L58" s="365"/>
      <c r="M58" s="365"/>
      <c r="N58" s="371"/>
      <c r="O58" s="374"/>
      <c r="P58" s="365"/>
      <c r="Q58" s="365"/>
      <c r="R58" s="365"/>
      <c r="S58" s="365"/>
      <c r="T58" s="365"/>
      <c r="U58" s="366"/>
      <c r="V58" s="380" t="s">
        <v>7</v>
      </c>
      <c r="W58" s="381"/>
      <c r="X58" s="381"/>
      <c r="Y58" s="382"/>
      <c r="Z58" s="386" t="s">
        <v>16</v>
      </c>
      <c r="AA58" s="387"/>
      <c r="AB58" s="387"/>
      <c r="AC58" s="388"/>
      <c r="AD58" s="392" t="s">
        <v>17</v>
      </c>
      <c r="AE58" s="393"/>
      <c r="AF58" s="393"/>
      <c r="AG58" s="394"/>
      <c r="AH58" s="538" t="s">
        <v>83</v>
      </c>
      <c r="AI58" s="283"/>
      <c r="AJ58" s="283"/>
      <c r="AK58" s="286"/>
      <c r="AL58" s="450" t="s">
        <v>18</v>
      </c>
      <c r="AM58" s="451"/>
      <c r="AN58" s="406" t="s">
        <v>19</v>
      </c>
      <c r="AO58" s="407"/>
      <c r="AP58" s="407"/>
      <c r="AQ58" s="407"/>
      <c r="AR58" s="408"/>
      <c r="AS58" s="409"/>
    </row>
    <row r="59" spans="2:45" ht="13.5" customHeight="1">
      <c r="B59" s="584"/>
      <c r="C59" s="585"/>
      <c r="D59" s="585"/>
      <c r="E59" s="585"/>
      <c r="F59" s="585"/>
      <c r="G59" s="585"/>
      <c r="H59" s="585"/>
      <c r="I59" s="586"/>
      <c r="J59" s="584"/>
      <c r="K59" s="585"/>
      <c r="L59" s="585"/>
      <c r="M59" s="585"/>
      <c r="N59" s="587"/>
      <c r="O59" s="588"/>
      <c r="P59" s="585"/>
      <c r="Q59" s="585"/>
      <c r="R59" s="585"/>
      <c r="S59" s="585"/>
      <c r="T59" s="585"/>
      <c r="U59" s="586"/>
      <c r="V59" s="383"/>
      <c r="W59" s="384"/>
      <c r="X59" s="384"/>
      <c r="Y59" s="385"/>
      <c r="Z59" s="389"/>
      <c r="AA59" s="390"/>
      <c r="AB59" s="390"/>
      <c r="AC59" s="391"/>
      <c r="AD59" s="395"/>
      <c r="AE59" s="396"/>
      <c r="AF59" s="396"/>
      <c r="AG59" s="397"/>
      <c r="AH59" s="539"/>
      <c r="AI59" s="285"/>
      <c r="AJ59" s="285"/>
      <c r="AK59" s="288"/>
      <c r="AL59" s="452"/>
      <c r="AM59" s="453"/>
      <c r="AN59" s="359"/>
      <c r="AO59" s="359"/>
      <c r="AP59" s="359"/>
      <c r="AQ59" s="359"/>
      <c r="AR59" s="359"/>
      <c r="AS59" s="360"/>
    </row>
    <row r="60" spans="2:45" ht="18" customHeight="1">
      <c r="B60" s="531">
        <f>'報告書（事業主控）'!B60</f>
        <v>0</v>
      </c>
      <c r="C60" s="532"/>
      <c r="D60" s="532"/>
      <c r="E60" s="532"/>
      <c r="F60" s="532"/>
      <c r="G60" s="532"/>
      <c r="H60" s="532"/>
      <c r="I60" s="533"/>
      <c r="J60" s="531">
        <f>'報告書（事業主控）'!J60</f>
        <v>0</v>
      </c>
      <c r="K60" s="532"/>
      <c r="L60" s="532"/>
      <c r="M60" s="532"/>
      <c r="N60" s="534"/>
      <c r="O60" s="66">
        <f>'報告書（事業主控）'!O60</f>
        <v>0</v>
      </c>
      <c r="P60" s="15" t="s">
        <v>45</v>
      </c>
      <c r="Q60" s="66">
        <f>'報告書（事業主控）'!Q60</f>
        <v>0</v>
      </c>
      <c r="R60" s="15" t="s">
        <v>46</v>
      </c>
      <c r="S60" s="66">
        <f>'報告書（事業主控）'!S60</f>
        <v>0</v>
      </c>
      <c r="T60" s="341" t="s">
        <v>47</v>
      </c>
      <c r="U60" s="341"/>
      <c r="V60" s="525">
        <f>'報告書（事業主控）'!V60</f>
        <v>0</v>
      </c>
      <c r="W60" s="526"/>
      <c r="X60" s="526"/>
      <c r="Y60" s="63" t="s">
        <v>8</v>
      </c>
      <c r="Z60" s="51"/>
      <c r="AA60" s="71"/>
      <c r="AB60" s="71"/>
      <c r="AC60" s="63" t="s">
        <v>8</v>
      </c>
      <c r="AD60" s="51"/>
      <c r="AE60" s="71"/>
      <c r="AF60" s="71"/>
      <c r="AG60" s="68" t="s">
        <v>8</v>
      </c>
      <c r="AH60" s="535">
        <f>'報告書（事業主控）'!AH60</f>
        <v>0</v>
      </c>
      <c r="AI60" s="536"/>
      <c r="AJ60" s="536"/>
      <c r="AK60" s="537"/>
      <c r="AL60" s="51"/>
      <c r="AM60" s="52"/>
      <c r="AN60" s="511">
        <f>'報告書（事業主控）'!AN60</f>
        <v>0</v>
      </c>
      <c r="AO60" s="512"/>
      <c r="AP60" s="512"/>
      <c r="AQ60" s="512"/>
      <c r="AR60" s="512"/>
      <c r="AS60" s="68" t="s">
        <v>8</v>
      </c>
    </row>
    <row r="61" spans="2:45" ht="18" customHeight="1">
      <c r="B61" s="520"/>
      <c r="C61" s="521"/>
      <c r="D61" s="521"/>
      <c r="E61" s="521"/>
      <c r="F61" s="521"/>
      <c r="G61" s="521"/>
      <c r="H61" s="521"/>
      <c r="I61" s="522"/>
      <c r="J61" s="520"/>
      <c r="K61" s="521"/>
      <c r="L61" s="521"/>
      <c r="M61" s="521"/>
      <c r="N61" s="524"/>
      <c r="O61" s="73">
        <f>'報告書（事業主控）'!O61</f>
        <v>0</v>
      </c>
      <c r="P61" s="74" t="s">
        <v>45</v>
      </c>
      <c r="Q61" s="73">
        <f>'報告書（事業主控）'!Q61</f>
        <v>0</v>
      </c>
      <c r="R61" s="74" t="s">
        <v>46</v>
      </c>
      <c r="S61" s="73">
        <f>'報告書（事業主控）'!S61</f>
        <v>0</v>
      </c>
      <c r="T61" s="347" t="s">
        <v>48</v>
      </c>
      <c r="U61" s="347"/>
      <c r="V61" s="514">
        <f>'報告書（事業主控）'!V61</f>
        <v>0</v>
      </c>
      <c r="W61" s="515"/>
      <c r="X61" s="515"/>
      <c r="Y61" s="515"/>
      <c r="Z61" s="514">
        <f>'報告書（事業主控）'!Z61</f>
        <v>0</v>
      </c>
      <c r="AA61" s="515"/>
      <c r="AB61" s="515"/>
      <c r="AC61" s="515"/>
      <c r="AD61" s="514">
        <f>'報告書（事業主控）'!AD61</f>
        <v>0</v>
      </c>
      <c r="AE61" s="515"/>
      <c r="AF61" s="515"/>
      <c r="AG61" s="516"/>
      <c r="AH61" s="527">
        <f>'報告書（事業主控）'!AH61</f>
        <v>0</v>
      </c>
      <c r="AI61" s="528"/>
      <c r="AJ61" s="528"/>
      <c r="AK61" s="529"/>
      <c r="AL61" s="355">
        <f>'報告書（事業主控）'!AL61</f>
        <v>0</v>
      </c>
      <c r="AM61" s="530"/>
      <c r="AN61" s="514">
        <f>'報告書（事業主控）'!AN61</f>
        <v>0</v>
      </c>
      <c r="AO61" s="515"/>
      <c r="AP61" s="515"/>
      <c r="AQ61" s="515"/>
      <c r="AR61" s="515"/>
      <c r="AS61" s="56"/>
    </row>
    <row r="62" spans="2:45" ht="18" customHeight="1">
      <c r="B62" s="517">
        <f>'報告書（事業主控）'!B62</f>
        <v>0</v>
      </c>
      <c r="C62" s="518"/>
      <c r="D62" s="518"/>
      <c r="E62" s="518"/>
      <c r="F62" s="518"/>
      <c r="G62" s="518"/>
      <c r="H62" s="518"/>
      <c r="I62" s="519"/>
      <c r="J62" s="517">
        <f>'報告書（事業主控）'!J62</f>
        <v>0</v>
      </c>
      <c r="K62" s="518"/>
      <c r="L62" s="518"/>
      <c r="M62" s="518"/>
      <c r="N62" s="523"/>
      <c r="O62" s="69">
        <f>'報告書（事業主控）'!O62</f>
        <v>0</v>
      </c>
      <c r="P62" s="5" t="s">
        <v>45</v>
      </c>
      <c r="Q62" s="69">
        <f>'報告書（事業主控）'!Q62</f>
        <v>0</v>
      </c>
      <c r="R62" s="5" t="s">
        <v>46</v>
      </c>
      <c r="S62" s="69">
        <f>'報告書（事業主控）'!S62</f>
        <v>0</v>
      </c>
      <c r="T62" s="445" t="s">
        <v>47</v>
      </c>
      <c r="U62" s="445"/>
      <c r="V62" s="525">
        <f>'報告書（事業主控）'!V62</f>
        <v>0</v>
      </c>
      <c r="W62" s="526"/>
      <c r="X62" s="526"/>
      <c r="Y62" s="64"/>
      <c r="Z62" s="51"/>
      <c r="AA62" s="71"/>
      <c r="AB62" s="71"/>
      <c r="AC62" s="64"/>
      <c r="AD62" s="51"/>
      <c r="AE62" s="71"/>
      <c r="AF62" s="71"/>
      <c r="AG62" s="64"/>
      <c r="AH62" s="511">
        <f>'報告書（事業主控）'!AH62</f>
        <v>0</v>
      </c>
      <c r="AI62" s="512"/>
      <c r="AJ62" s="512"/>
      <c r="AK62" s="513"/>
      <c r="AL62" s="51"/>
      <c r="AM62" s="52"/>
      <c r="AN62" s="511">
        <f>'報告書（事業主控）'!AN62</f>
        <v>0</v>
      </c>
      <c r="AO62" s="512"/>
      <c r="AP62" s="512"/>
      <c r="AQ62" s="512"/>
      <c r="AR62" s="512"/>
      <c r="AS62" s="72"/>
    </row>
    <row r="63" spans="2:45" ht="18" customHeight="1">
      <c r="B63" s="520"/>
      <c r="C63" s="521"/>
      <c r="D63" s="521"/>
      <c r="E63" s="521"/>
      <c r="F63" s="521"/>
      <c r="G63" s="521"/>
      <c r="H63" s="521"/>
      <c r="I63" s="522"/>
      <c r="J63" s="520"/>
      <c r="K63" s="521"/>
      <c r="L63" s="521"/>
      <c r="M63" s="521"/>
      <c r="N63" s="524"/>
      <c r="O63" s="73">
        <f>'報告書（事業主控）'!O63</f>
        <v>0</v>
      </c>
      <c r="P63" s="74" t="s">
        <v>45</v>
      </c>
      <c r="Q63" s="73">
        <f>'報告書（事業主控）'!Q63</f>
        <v>0</v>
      </c>
      <c r="R63" s="74" t="s">
        <v>46</v>
      </c>
      <c r="S63" s="73">
        <f>'報告書（事業主控）'!S63</f>
        <v>0</v>
      </c>
      <c r="T63" s="347" t="s">
        <v>48</v>
      </c>
      <c r="U63" s="347"/>
      <c r="V63" s="527">
        <f>'報告書（事業主控）'!V63</f>
        <v>0</v>
      </c>
      <c r="W63" s="528"/>
      <c r="X63" s="528"/>
      <c r="Y63" s="528"/>
      <c r="Z63" s="527">
        <f>'報告書（事業主控）'!Z63</f>
        <v>0</v>
      </c>
      <c r="AA63" s="528"/>
      <c r="AB63" s="528"/>
      <c r="AC63" s="528"/>
      <c r="AD63" s="527">
        <f>'報告書（事業主控）'!AD63</f>
        <v>0</v>
      </c>
      <c r="AE63" s="528"/>
      <c r="AF63" s="528"/>
      <c r="AG63" s="528"/>
      <c r="AH63" s="527">
        <f>'報告書（事業主控）'!AH63</f>
        <v>0</v>
      </c>
      <c r="AI63" s="528"/>
      <c r="AJ63" s="528"/>
      <c r="AK63" s="529"/>
      <c r="AL63" s="355">
        <f>'報告書（事業主控）'!AL63</f>
        <v>0</v>
      </c>
      <c r="AM63" s="530"/>
      <c r="AN63" s="514">
        <f>'報告書（事業主控）'!AN63</f>
        <v>0</v>
      </c>
      <c r="AO63" s="515"/>
      <c r="AP63" s="515"/>
      <c r="AQ63" s="515"/>
      <c r="AR63" s="515"/>
      <c r="AS63" s="56"/>
    </row>
    <row r="64" spans="2:45" ht="18" customHeight="1">
      <c r="B64" s="517">
        <f>'報告書（事業主控）'!B64</f>
        <v>0</v>
      </c>
      <c r="C64" s="518"/>
      <c r="D64" s="518"/>
      <c r="E64" s="518"/>
      <c r="F64" s="518"/>
      <c r="G64" s="518"/>
      <c r="H64" s="518"/>
      <c r="I64" s="519"/>
      <c r="J64" s="517">
        <f>'報告書（事業主控）'!J64</f>
        <v>0</v>
      </c>
      <c r="K64" s="518"/>
      <c r="L64" s="518"/>
      <c r="M64" s="518"/>
      <c r="N64" s="523"/>
      <c r="O64" s="69">
        <f>'報告書（事業主控）'!O64</f>
        <v>0</v>
      </c>
      <c r="P64" s="5" t="s">
        <v>45</v>
      </c>
      <c r="Q64" s="69">
        <f>'報告書（事業主控）'!Q64</f>
        <v>0</v>
      </c>
      <c r="R64" s="5" t="s">
        <v>46</v>
      </c>
      <c r="S64" s="69">
        <f>'報告書（事業主控）'!S64</f>
        <v>0</v>
      </c>
      <c r="T64" s="445" t="s">
        <v>47</v>
      </c>
      <c r="U64" s="445"/>
      <c r="V64" s="525">
        <f>'報告書（事業主控）'!V64</f>
        <v>0</v>
      </c>
      <c r="W64" s="526"/>
      <c r="X64" s="526"/>
      <c r="Y64" s="64"/>
      <c r="Z64" s="51"/>
      <c r="AA64" s="71"/>
      <c r="AB64" s="71"/>
      <c r="AC64" s="64"/>
      <c r="AD64" s="51"/>
      <c r="AE64" s="71"/>
      <c r="AF64" s="71"/>
      <c r="AG64" s="64"/>
      <c r="AH64" s="511">
        <f>'報告書（事業主控）'!AH64</f>
        <v>0</v>
      </c>
      <c r="AI64" s="512"/>
      <c r="AJ64" s="512"/>
      <c r="AK64" s="513"/>
      <c r="AL64" s="51"/>
      <c r="AM64" s="52"/>
      <c r="AN64" s="511">
        <f>'報告書（事業主控）'!AN64</f>
        <v>0</v>
      </c>
      <c r="AO64" s="512"/>
      <c r="AP64" s="512"/>
      <c r="AQ64" s="512"/>
      <c r="AR64" s="512"/>
      <c r="AS64" s="72"/>
    </row>
    <row r="65" spans="2:45" ht="18" customHeight="1">
      <c r="B65" s="520"/>
      <c r="C65" s="521"/>
      <c r="D65" s="521"/>
      <c r="E65" s="521"/>
      <c r="F65" s="521"/>
      <c r="G65" s="521"/>
      <c r="H65" s="521"/>
      <c r="I65" s="522"/>
      <c r="J65" s="520"/>
      <c r="K65" s="521"/>
      <c r="L65" s="521"/>
      <c r="M65" s="521"/>
      <c r="N65" s="524"/>
      <c r="O65" s="73">
        <f>'報告書（事業主控）'!O65</f>
        <v>0</v>
      </c>
      <c r="P65" s="74" t="s">
        <v>45</v>
      </c>
      <c r="Q65" s="73">
        <f>'報告書（事業主控）'!Q65</f>
        <v>0</v>
      </c>
      <c r="R65" s="74" t="s">
        <v>46</v>
      </c>
      <c r="S65" s="73">
        <f>'報告書（事業主控）'!S65</f>
        <v>0</v>
      </c>
      <c r="T65" s="347" t="s">
        <v>48</v>
      </c>
      <c r="U65" s="347"/>
      <c r="V65" s="527">
        <f>'報告書（事業主控）'!V65</f>
        <v>0</v>
      </c>
      <c r="W65" s="528"/>
      <c r="X65" s="528"/>
      <c r="Y65" s="528"/>
      <c r="Z65" s="527">
        <f>'報告書（事業主控）'!Z65</f>
        <v>0</v>
      </c>
      <c r="AA65" s="528"/>
      <c r="AB65" s="528"/>
      <c r="AC65" s="528"/>
      <c r="AD65" s="527">
        <f>'報告書（事業主控）'!AD65</f>
        <v>0</v>
      </c>
      <c r="AE65" s="528"/>
      <c r="AF65" s="528"/>
      <c r="AG65" s="528"/>
      <c r="AH65" s="527">
        <f>'報告書（事業主控）'!AH65</f>
        <v>0</v>
      </c>
      <c r="AI65" s="528"/>
      <c r="AJ65" s="528"/>
      <c r="AK65" s="529"/>
      <c r="AL65" s="355">
        <f>'報告書（事業主控）'!AL65</f>
        <v>0</v>
      </c>
      <c r="AM65" s="530"/>
      <c r="AN65" s="514">
        <f>'報告書（事業主控）'!AN65</f>
        <v>0</v>
      </c>
      <c r="AO65" s="515"/>
      <c r="AP65" s="515"/>
      <c r="AQ65" s="515"/>
      <c r="AR65" s="515"/>
      <c r="AS65" s="56"/>
    </row>
    <row r="66" spans="2:45" ht="18" customHeight="1">
      <c r="B66" s="517">
        <f>'報告書（事業主控）'!B66</f>
        <v>0</v>
      </c>
      <c r="C66" s="518"/>
      <c r="D66" s="518"/>
      <c r="E66" s="518"/>
      <c r="F66" s="518"/>
      <c r="G66" s="518"/>
      <c r="H66" s="518"/>
      <c r="I66" s="519"/>
      <c r="J66" s="517">
        <f>'報告書（事業主控）'!J66</f>
        <v>0</v>
      </c>
      <c r="K66" s="518"/>
      <c r="L66" s="518"/>
      <c r="M66" s="518"/>
      <c r="N66" s="523"/>
      <c r="O66" s="69">
        <f>'報告書（事業主控）'!O66</f>
        <v>0</v>
      </c>
      <c r="P66" s="5" t="s">
        <v>45</v>
      </c>
      <c r="Q66" s="69">
        <f>'報告書（事業主控）'!Q66</f>
        <v>0</v>
      </c>
      <c r="R66" s="5" t="s">
        <v>46</v>
      </c>
      <c r="S66" s="69">
        <f>'報告書（事業主控）'!S66</f>
        <v>0</v>
      </c>
      <c r="T66" s="445" t="s">
        <v>47</v>
      </c>
      <c r="U66" s="445"/>
      <c r="V66" s="525">
        <f>'報告書（事業主控）'!V66</f>
        <v>0</v>
      </c>
      <c r="W66" s="526"/>
      <c r="X66" s="526"/>
      <c r="Y66" s="64"/>
      <c r="Z66" s="51"/>
      <c r="AA66" s="71"/>
      <c r="AB66" s="71"/>
      <c r="AC66" s="64"/>
      <c r="AD66" s="51"/>
      <c r="AE66" s="71"/>
      <c r="AF66" s="71"/>
      <c r="AG66" s="64"/>
      <c r="AH66" s="511">
        <f>'報告書（事業主控）'!AH66</f>
        <v>0</v>
      </c>
      <c r="AI66" s="512"/>
      <c r="AJ66" s="512"/>
      <c r="AK66" s="513"/>
      <c r="AL66" s="51"/>
      <c r="AM66" s="52"/>
      <c r="AN66" s="511">
        <f>'報告書（事業主控）'!AN66</f>
        <v>0</v>
      </c>
      <c r="AO66" s="512"/>
      <c r="AP66" s="512"/>
      <c r="AQ66" s="512"/>
      <c r="AR66" s="512"/>
      <c r="AS66" s="72"/>
    </row>
    <row r="67" spans="2:45" ht="18" customHeight="1">
      <c r="B67" s="520"/>
      <c r="C67" s="521"/>
      <c r="D67" s="521"/>
      <c r="E67" s="521"/>
      <c r="F67" s="521"/>
      <c r="G67" s="521"/>
      <c r="H67" s="521"/>
      <c r="I67" s="522"/>
      <c r="J67" s="520"/>
      <c r="K67" s="521"/>
      <c r="L67" s="521"/>
      <c r="M67" s="521"/>
      <c r="N67" s="524"/>
      <c r="O67" s="73">
        <f>'報告書（事業主控）'!O67</f>
        <v>0</v>
      </c>
      <c r="P67" s="74" t="s">
        <v>45</v>
      </c>
      <c r="Q67" s="73">
        <f>'報告書（事業主控）'!Q67</f>
        <v>0</v>
      </c>
      <c r="R67" s="74" t="s">
        <v>46</v>
      </c>
      <c r="S67" s="73">
        <f>'報告書（事業主控）'!S67</f>
        <v>0</v>
      </c>
      <c r="T67" s="347" t="s">
        <v>48</v>
      </c>
      <c r="U67" s="347"/>
      <c r="V67" s="527">
        <f>'報告書（事業主控）'!V67</f>
        <v>0</v>
      </c>
      <c r="W67" s="528"/>
      <c r="X67" s="528"/>
      <c r="Y67" s="528"/>
      <c r="Z67" s="527">
        <f>'報告書（事業主控）'!Z67</f>
        <v>0</v>
      </c>
      <c r="AA67" s="528"/>
      <c r="AB67" s="528"/>
      <c r="AC67" s="528"/>
      <c r="AD67" s="527">
        <f>'報告書（事業主控）'!AD67</f>
        <v>0</v>
      </c>
      <c r="AE67" s="528"/>
      <c r="AF67" s="528"/>
      <c r="AG67" s="528"/>
      <c r="AH67" s="527">
        <f>'報告書（事業主控）'!AH67</f>
        <v>0</v>
      </c>
      <c r="AI67" s="528"/>
      <c r="AJ67" s="528"/>
      <c r="AK67" s="529"/>
      <c r="AL67" s="355">
        <f>'報告書（事業主控）'!AL67</f>
        <v>0</v>
      </c>
      <c r="AM67" s="530"/>
      <c r="AN67" s="514">
        <f>'報告書（事業主控）'!AN67</f>
        <v>0</v>
      </c>
      <c r="AO67" s="515"/>
      <c r="AP67" s="515"/>
      <c r="AQ67" s="515"/>
      <c r="AR67" s="515"/>
      <c r="AS67" s="56"/>
    </row>
    <row r="68" spans="2:45" ht="18" customHeight="1">
      <c r="B68" s="517">
        <f>'報告書（事業主控）'!B68</f>
        <v>0</v>
      </c>
      <c r="C68" s="518"/>
      <c r="D68" s="518"/>
      <c r="E68" s="518"/>
      <c r="F68" s="518"/>
      <c r="G68" s="518"/>
      <c r="H68" s="518"/>
      <c r="I68" s="519"/>
      <c r="J68" s="517">
        <f>'報告書（事業主控）'!J68</f>
        <v>0</v>
      </c>
      <c r="K68" s="518"/>
      <c r="L68" s="518"/>
      <c r="M68" s="518"/>
      <c r="N68" s="523"/>
      <c r="O68" s="69">
        <f>'報告書（事業主控）'!O68</f>
        <v>0</v>
      </c>
      <c r="P68" s="5" t="s">
        <v>45</v>
      </c>
      <c r="Q68" s="69">
        <f>'報告書（事業主控）'!Q68</f>
        <v>0</v>
      </c>
      <c r="R68" s="5" t="s">
        <v>46</v>
      </c>
      <c r="S68" s="69">
        <f>'報告書（事業主控）'!S68</f>
        <v>0</v>
      </c>
      <c r="T68" s="445" t="s">
        <v>47</v>
      </c>
      <c r="U68" s="445"/>
      <c r="V68" s="525">
        <f>'報告書（事業主控）'!V68</f>
        <v>0</v>
      </c>
      <c r="W68" s="526"/>
      <c r="X68" s="526"/>
      <c r="Y68" s="64"/>
      <c r="Z68" s="51"/>
      <c r="AA68" s="71"/>
      <c r="AB68" s="71"/>
      <c r="AC68" s="64"/>
      <c r="AD68" s="51"/>
      <c r="AE68" s="71"/>
      <c r="AF68" s="71"/>
      <c r="AG68" s="64"/>
      <c r="AH68" s="511">
        <f>'報告書（事業主控）'!AH68</f>
        <v>0</v>
      </c>
      <c r="AI68" s="512"/>
      <c r="AJ68" s="512"/>
      <c r="AK68" s="513"/>
      <c r="AL68" s="51"/>
      <c r="AM68" s="52"/>
      <c r="AN68" s="511">
        <f>'報告書（事業主控）'!AN68</f>
        <v>0</v>
      </c>
      <c r="AO68" s="512"/>
      <c r="AP68" s="512"/>
      <c r="AQ68" s="512"/>
      <c r="AR68" s="512"/>
      <c r="AS68" s="72"/>
    </row>
    <row r="69" spans="2:45" ht="18" customHeight="1">
      <c r="B69" s="520"/>
      <c r="C69" s="521"/>
      <c r="D69" s="521"/>
      <c r="E69" s="521"/>
      <c r="F69" s="521"/>
      <c r="G69" s="521"/>
      <c r="H69" s="521"/>
      <c r="I69" s="522"/>
      <c r="J69" s="520"/>
      <c r="K69" s="521"/>
      <c r="L69" s="521"/>
      <c r="M69" s="521"/>
      <c r="N69" s="524"/>
      <c r="O69" s="73">
        <f>'報告書（事業主控）'!O69</f>
        <v>0</v>
      </c>
      <c r="P69" s="74" t="s">
        <v>45</v>
      </c>
      <c r="Q69" s="73">
        <f>'報告書（事業主控）'!Q69</f>
        <v>0</v>
      </c>
      <c r="R69" s="74" t="s">
        <v>46</v>
      </c>
      <c r="S69" s="73">
        <f>'報告書（事業主控）'!S69</f>
        <v>0</v>
      </c>
      <c r="T69" s="347" t="s">
        <v>48</v>
      </c>
      <c r="U69" s="347"/>
      <c r="V69" s="527">
        <f>'報告書（事業主控）'!V69</f>
        <v>0</v>
      </c>
      <c r="W69" s="528"/>
      <c r="X69" s="528"/>
      <c r="Y69" s="528"/>
      <c r="Z69" s="527">
        <f>'報告書（事業主控）'!Z69</f>
        <v>0</v>
      </c>
      <c r="AA69" s="528"/>
      <c r="AB69" s="528"/>
      <c r="AC69" s="528"/>
      <c r="AD69" s="527">
        <f>'報告書（事業主控）'!AD69</f>
        <v>0</v>
      </c>
      <c r="AE69" s="528"/>
      <c r="AF69" s="528"/>
      <c r="AG69" s="528"/>
      <c r="AH69" s="527">
        <f>'報告書（事業主控）'!AH69</f>
        <v>0</v>
      </c>
      <c r="AI69" s="528"/>
      <c r="AJ69" s="528"/>
      <c r="AK69" s="529"/>
      <c r="AL69" s="355">
        <f>'報告書（事業主控）'!AL69</f>
        <v>0</v>
      </c>
      <c r="AM69" s="530"/>
      <c r="AN69" s="514">
        <f>'報告書（事業主控）'!AN69</f>
        <v>0</v>
      </c>
      <c r="AO69" s="515"/>
      <c r="AP69" s="515"/>
      <c r="AQ69" s="515"/>
      <c r="AR69" s="515"/>
      <c r="AS69" s="56"/>
    </row>
    <row r="70" spans="2:45" ht="18" customHeight="1">
      <c r="B70" s="517">
        <f>'報告書（事業主控）'!B70</f>
        <v>0</v>
      </c>
      <c r="C70" s="518"/>
      <c r="D70" s="518"/>
      <c r="E70" s="518"/>
      <c r="F70" s="518"/>
      <c r="G70" s="518"/>
      <c r="H70" s="518"/>
      <c r="I70" s="519"/>
      <c r="J70" s="517">
        <f>'報告書（事業主控）'!J70</f>
        <v>0</v>
      </c>
      <c r="K70" s="518"/>
      <c r="L70" s="518"/>
      <c r="M70" s="518"/>
      <c r="N70" s="523"/>
      <c r="O70" s="69">
        <f>'報告書（事業主控）'!O70</f>
        <v>0</v>
      </c>
      <c r="P70" s="5" t="s">
        <v>45</v>
      </c>
      <c r="Q70" s="69">
        <f>'報告書（事業主控）'!Q70</f>
        <v>0</v>
      </c>
      <c r="R70" s="5" t="s">
        <v>46</v>
      </c>
      <c r="S70" s="69">
        <f>'報告書（事業主控）'!S70</f>
        <v>0</v>
      </c>
      <c r="T70" s="445" t="s">
        <v>47</v>
      </c>
      <c r="U70" s="445"/>
      <c r="V70" s="525">
        <f>'報告書（事業主控）'!V70</f>
        <v>0</v>
      </c>
      <c r="W70" s="526"/>
      <c r="X70" s="526"/>
      <c r="Y70" s="64"/>
      <c r="Z70" s="51"/>
      <c r="AA70" s="71"/>
      <c r="AB70" s="71"/>
      <c r="AC70" s="64"/>
      <c r="AD70" s="51"/>
      <c r="AE70" s="71"/>
      <c r="AF70" s="71"/>
      <c r="AG70" s="64"/>
      <c r="AH70" s="511">
        <f>'報告書（事業主控）'!AH70</f>
        <v>0</v>
      </c>
      <c r="AI70" s="512"/>
      <c r="AJ70" s="512"/>
      <c r="AK70" s="513"/>
      <c r="AL70" s="51"/>
      <c r="AM70" s="52"/>
      <c r="AN70" s="511">
        <f>'報告書（事業主控）'!AN70</f>
        <v>0</v>
      </c>
      <c r="AO70" s="512"/>
      <c r="AP70" s="512"/>
      <c r="AQ70" s="512"/>
      <c r="AR70" s="512"/>
      <c r="AS70" s="72"/>
    </row>
    <row r="71" spans="2:45" ht="18" customHeight="1">
      <c r="B71" s="520"/>
      <c r="C71" s="521"/>
      <c r="D71" s="521"/>
      <c r="E71" s="521"/>
      <c r="F71" s="521"/>
      <c r="G71" s="521"/>
      <c r="H71" s="521"/>
      <c r="I71" s="522"/>
      <c r="J71" s="520"/>
      <c r="K71" s="521"/>
      <c r="L71" s="521"/>
      <c r="M71" s="521"/>
      <c r="N71" s="524"/>
      <c r="O71" s="73">
        <f>'報告書（事業主控）'!O71</f>
        <v>0</v>
      </c>
      <c r="P71" s="74" t="s">
        <v>45</v>
      </c>
      <c r="Q71" s="73">
        <f>'報告書（事業主控）'!Q71</f>
        <v>0</v>
      </c>
      <c r="R71" s="74" t="s">
        <v>46</v>
      </c>
      <c r="S71" s="73">
        <f>'報告書（事業主控）'!S71</f>
        <v>0</v>
      </c>
      <c r="T71" s="347" t="s">
        <v>48</v>
      </c>
      <c r="U71" s="347"/>
      <c r="V71" s="527">
        <f>'報告書（事業主控）'!V71</f>
        <v>0</v>
      </c>
      <c r="W71" s="528"/>
      <c r="X71" s="528"/>
      <c r="Y71" s="528"/>
      <c r="Z71" s="527">
        <f>'報告書（事業主控）'!Z71</f>
        <v>0</v>
      </c>
      <c r="AA71" s="528"/>
      <c r="AB71" s="528"/>
      <c r="AC71" s="528"/>
      <c r="AD71" s="527">
        <f>'報告書（事業主控）'!AD71</f>
        <v>0</v>
      </c>
      <c r="AE71" s="528"/>
      <c r="AF71" s="528"/>
      <c r="AG71" s="528"/>
      <c r="AH71" s="527">
        <f>'報告書（事業主控）'!AH71</f>
        <v>0</v>
      </c>
      <c r="AI71" s="528"/>
      <c r="AJ71" s="528"/>
      <c r="AK71" s="529"/>
      <c r="AL71" s="355">
        <f>'報告書（事業主控）'!AL71</f>
        <v>0</v>
      </c>
      <c r="AM71" s="530"/>
      <c r="AN71" s="514">
        <f>'報告書（事業主控）'!AN71</f>
        <v>0</v>
      </c>
      <c r="AO71" s="515"/>
      <c r="AP71" s="515"/>
      <c r="AQ71" s="515"/>
      <c r="AR71" s="515"/>
      <c r="AS71" s="56"/>
    </row>
    <row r="72" spans="2:45" ht="18" customHeight="1">
      <c r="B72" s="517">
        <f>'報告書（事業主控）'!B72</f>
        <v>0</v>
      </c>
      <c r="C72" s="518"/>
      <c r="D72" s="518"/>
      <c r="E72" s="518"/>
      <c r="F72" s="518"/>
      <c r="G72" s="518"/>
      <c r="H72" s="518"/>
      <c r="I72" s="519"/>
      <c r="J72" s="517">
        <f>'報告書（事業主控）'!J72</f>
        <v>0</v>
      </c>
      <c r="K72" s="518"/>
      <c r="L72" s="518"/>
      <c r="M72" s="518"/>
      <c r="N72" s="523"/>
      <c r="O72" s="69">
        <f>'報告書（事業主控）'!O72</f>
        <v>0</v>
      </c>
      <c r="P72" s="5" t="s">
        <v>45</v>
      </c>
      <c r="Q72" s="69">
        <f>'報告書（事業主控）'!Q72</f>
        <v>0</v>
      </c>
      <c r="R72" s="5" t="s">
        <v>46</v>
      </c>
      <c r="S72" s="69">
        <f>'報告書（事業主控）'!S72</f>
        <v>0</v>
      </c>
      <c r="T72" s="445" t="s">
        <v>47</v>
      </c>
      <c r="U72" s="445"/>
      <c r="V72" s="525">
        <f>'報告書（事業主控）'!V72</f>
        <v>0</v>
      </c>
      <c r="W72" s="526"/>
      <c r="X72" s="526"/>
      <c r="Y72" s="64"/>
      <c r="Z72" s="51"/>
      <c r="AA72" s="71"/>
      <c r="AB72" s="71"/>
      <c r="AC72" s="64"/>
      <c r="AD72" s="51"/>
      <c r="AE72" s="71"/>
      <c r="AF72" s="71"/>
      <c r="AG72" s="64"/>
      <c r="AH72" s="511">
        <f>'報告書（事業主控）'!AH72</f>
        <v>0</v>
      </c>
      <c r="AI72" s="512"/>
      <c r="AJ72" s="512"/>
      <c r="AK72" s="513"/>
      <c r="AL72" s="51"/>
      <c r="AM72" s="52"/>
      <c r="AN72" s="511">
        <f>'報告書（事業主控）'!AN72</f>
        <v>0</v>
      </c>
      <c r="AO72" s="512"/>
      <c r="AP72" s="512"/>
      <c r="AQ72" s="512"/>
      <c r="AR72" s="512"/>
      <c r="AS72" s="72"/>
    </row>
    <row r="73" spans="2:45" ht="18" customHeight="1">
      <c r="B73" s="520"/>
      <c r="C73" s="521"/>
      <c r="D73" s="521"/>
      <c r="E73" s="521"/>
      <c r="F73" s="521"/>
      <c r="G73" s="521"/>
      <c r="H73" s="521"/>
      <c r="I73" s="522"/>
      <c r="J73" s="520"/>
      <c r="K73" s="521"/>
      <c r="L73" s="521"/>
      <c r="M73" s="521"/>
      <c r="N73" s="524"/>
      <c r="O73" s="73">
        <f>'報告書（事業主控）'!O73</f>
        <v>0</v>
      </c>
      <c r="P73" s="74" t="s">
        <v>45</v>
      </c>
      <c r="Q73" s="73">
        <f>'報告書（事業主控）'!Q73</f>
        <v>0</v>
      </c>
      <c r="R73" s="74" t="s">
        <v>46</v>
      </c>
      <c r="S73" s="73">
        <f>'報告書（事業主控）'!S73</f>
        <v>0</v>
      </c>
      <c r="T73" s="347" t="s">
        <v>48</v>
      </c>
      <c r="U73" s="347"/>
      <c r="V73" s="527">
        <f>'報告書（事業主控）'!V73</f>
        <v>0</v>
      </c>
      <c r="W73" s="528"/>
      <c r="X73" s="528"/>
      <c r="Y73" s="528"/>
      <c r="Z73" s="527">
        <f>'報告書（事業主控）'!Z73</f>
        <v>0</v>
      </c>
      <c r="AA73" s="528"/>
      <c r="AB73" s="528"/>
      <c r="AC73" s="528"/>
      <c r="AD73" s="527">
        <f>'報告書（事業主控）'!AD73</f>
        <v>0</v>
      </c>
      <c r="AE73" s="528"/>
      <c r="AF73" s="528"/>
      <c r="AG73" s="528"/>
      <c r="AH73" s="527">
        <f>'報告書（事業主控）'!AH73</f>
        <v>0</v>
      </c>
      <c r="AI73" s="528"/>
      <c r="AJ73" s="528"/>
      <c r="AK73" s="529"/>
      <c r="AL73" s="355">
        <f>'報告書（事業主控）'!AL73</f>
        <v>0</v>
      </c>
      <c r="AM73" s="530"/>
      <c r="AN73" s="514">
        <f>'報告書（事業主控）'!AN73</f>
        <v>0</v>
      </c>
      <c r="AO73" s="515"/>
      <c r="AP73" s="515"/>
      <c r="AQ73" s="515"/>
      <c r="AR73" s="515"/>
      <c r="AS73" s="56"/>
    </row>
    <row r="74" spans="2:45" ht="18" customHeight="1">
      <c r="B74" s="517">
        <f>'報告書（事業主控）'!B74</f>
        <v>0</v>
      </c>
      <c r="C74" s="518"/>
      <c r="D74" s="518"/>
      <c r="E74" s="518"/>
      <c r="F74" s="518"/>
      <c r="G74" s="518"/>
      <c r="H74" s="518"/>
      <c r="I74" s="519"/>
      <c r="J74" s="517">
        <f>'報告書（事業主控）'!J74</f>
        <v>0</v>
      </c>
      <c r="K74" s="518"/>
      <c r="L74" s="518"/>
      <c r="M74" s="518"/>
      <c r="N74" s="523"/>
      <c r="O74" s="69">
        <f>'報告書（事業主控）'!O74</f>
        <v>0</v>
      </c>
      <c r="P74" s="5" t="s">
        <v>45</v>
      </c>
      <c r="Q74" s="69">
        <f>'報告書（事業主控）'!Q74</f>
        <v>0</v>
      </c>
      <c r="R74" s="5" t="s">
        <v>46</v>
      </c>
      <c r="S74" s="69">
        <f>'報告書（事業主控）'!S74</f>
        <v>0</v>
      </c>
      <c r="T74" s="445" t="s">
        <v>47</v>
      </c>
      <c r="U74" s="445"/>
      <c r="V74" s="525">
        <f>'報告書（事業主控）'!V74</f>
        <v>0</v>
      </c>
      <c r="W74" s="526"/>
      <c r="X74" s="526"/>
      <c r="Y74" s="64"/>
      <c r="Z74" s="51"/>
      <c r="AA74" s="71"/>
      <c r="AB74" s="71"/>
      <c r="AC74" s="64"/>
      <c r="AD74" s="51"/>
      <c r="AE74" s="71"/>
      <c r="AF74" s="71"/>
      <c r="AG74" s="64"/>
      <c r="AH74" s="511">
        <f>'報告書（事業主控）'!AH74</f>
        <v>0</v>
      </c>
      <c r="AI74" s="512"/>
      <c r="AJ74" s="512"/>
      <c r="AK74" s="513"/>
      <c r="AL74" s="51"/>
      <c r="AM74" s="52"/>
      <c r="AN74" s="511">
        <f>'報告書（事業主控）'!AN74</f>
        <v>0</v>
      </c>
      <c r="AO74" s="512"/>
      <c r="AP74" s="512"/>
      <c r="AQ74" s="512"/>
      <c r="AR74" s="512"/>
      <c r="AS74" s="72"/>
    </row>
    <row r="75" spans="2:45" ht="18" customHeight="1">
      <c r="B75" s="520"/>
      <c r="C75" s="521"/>
      <c r="D75" s="521"/>
      <c r="E75" s="521"/>
      <c r="F75" s="521"/>
      <c r="G75" s="521"/>
      <c r="H75" s="521"/>
      <c r="I75" s="522"/>
      <c r="J75" s="520"/>
      <c r="K75" s="521"/>
      <c r="L75" s="521"/>
      <c r="M75" s="521"/>
      <c r="N75" s="524"/>
      <c r="O75" s="73">
        <f>'報告書（事業主控）'!O75</f>
        <v>0</v>
      </c>
      <c r="P75" s="74" t="s">
        <v>45</v>
      </c>
      <c r="Q75" s="73">
        <f>'報告書（事業主控）'!Q75</f>
        <v>0</v>
      </c>
      <c r="R75" s="74" t="s">
        <v>46</v>
      </c>
      <c r="S75" s="73">
        <f>'報告書（事業主控）'!S75</f>
        <v>0</v>
      </c>
      <c r="T75" s="347" t="s">
        <v>48</v>
      </c>
      <c r="U75" s="347"/>
      <c r="V75" s="527">
        <f>'報告書（事業主控）'!V75</f>
        <v>0</v>
      </c>
      <c r="W75" s="528"/>
      <c r="X75" s="528"/>
      <c r="Y75" s="528"/>
      <c r="Z75" s="527">
        <f>'報告書（事業主控）'!Z75</f>
        <v>0</v>
      </c>
      <c r="AA75" s="528"/>
      <c r="AB75" s="528"/>
      <c r="AC75" s="528"/>
      <c r="AD75" s="527">
        <f>'報告書（事業主控）'!AD75</f>
        <v>0</v>
      </c>
      <c r="AE75" s="528"/>
      <c r="AF75" s="528"/>
      <c r="AG75" s="528"/>
      <c r="AH75" s="527">
        <f>'報告書（事業主控）'!AH75</f>
        <v>0</v>
      </c>
      <c r="AI75" s="528"/>
      <c r="AJ75" s="528"/>
      <c r="AK75" s="529"/>
      <c r="AL75" s="355">
        <f>'報告書（事業主控）'!AL75</f>
        <v>0</v>
      </c>
      <c r="AM75" s="530"/>
      <c r="AN75" s="514">
        <f>'報告書（事業主控）'!AN75</f>
        <v>0</v>
      </c>
      <c r="AO75" s="515"/>
      <c r="AP75" s="515"/>
      <c r="AQ75" s="515"/>
      <c r="AR75" s="515"/>
      <c r="AS75" s="56"/>
    </row>
    <row r="76" spans="2:45" ht="18" customHeight="1">
      <c r="B76" s="517">
        <f>'報告書（事業主控）'!B76</f>
        <v>0</v>
      </c>
      <c r="C76" s="518"/>
      <c r="D76" s="518"/>
      <c r="E76" s="518"/>
      <c r="F76" s="518"/>
      <c r="G76" s="518"/>
      <c r="H76" s="518"/>
      <c r="I76" s="519"/>
      <c r="J76" s="517">
        <f>'報告書（事業主控）'!J76</f>
        <v>0</v>
      </c>
      <c r="K76" s="518"/>
      <c r="L76" s="518"/>
      <c r="M76" s="518"/>
      <c r="N76" s="523"/>
      <c r="O76" s="69">
        <f>'報告書（事業主控）'!O76</f>
        <v>0</v>
      </c>
      <c r="P76" s="5" t="s">
        <v>45</v>
      </c>
      <c r="Q76" s="69">
        <f>'報告書（事業主控）'!Q76</f>
        <v>0</v>
      </c>
      <c r="R76" s="5" t="s">
        <v>46</v>
      </c>
      <c r="S76" s="69">
        <f>'報告書（事業主控）'!S76</f>
        <v>0</v>
      </c>
      <c r="T76" s="445" t="s">
        <v>47</v>
      </c>
      <c r="U76" s="445"/>
      <c r="V76" s="525">
        <f>'報告書（事業主控）'!V76</f>
        <v>0</v>
      </c>
      <c r="W76" s="526"/>
      <c r="X76" s="526"/>
      <c r="Y76" s="64"/>
      <c r="Z76" s="51"/>
      <c r="AA76" s="71"/>
      <c r="AB76" s="71"/>
      <c r="AC76" s="64"/>
      <c r="AD76" s="51"/>
      <c r="AE76" s="71"/>
      <c r="AF76" s="71"/>
      <c r="AG76" s="64"/>
      <c r="AH76" s="511">
        <f>'報告書（事業主控）'!AH76</f>
        <v>0</v>
      </c>
      <c r="AI76" s="512"/>
      <c r="AJ76" s="512"/>
      <c r="AK76" s="513"/>
      <c r="AL76" s="51"/>
      <c r="AM76" s="52"/>
      <c r="AN76" s="511">
        <f>'報告書（事業主控）'!AN76</f>
        <v>0</v>
      </c>
      <c r="AO76" s="512"/>
      <c r="AP76" s="512"/>
      <c r="AQ76" s="512"/>
      <c r="AR76" s="512"/>
      <c r="AS76" s="72"/>
    </row>
    <row r="77" spans="2:45" ht="18" customHeight="1">
      <c r="B77" s="520"/>
      <c r="C77" s="521"/>
      <c r="D77" s="521"/>
      <c r="E77" s="521"/>
      <c r="F77" s="521"/>
      <c r="G77" s="521"/>
      <c r="H77" s="521"/>
      <c r="I77" s="522"/>
      <c r="J77" s="520"/>
      <c r="K77" s="521"/>
      <c r="L77" s="521"/>
      <c r="M77" s="521"/>
      <c r="N77" s="524"/>
      <c r="O77" s="73">
        <f>'報告書（事業主控）'!O77</f>
        <v>0</v>
      </c>
      <c r="P77" s="74" t="s">
        <v>45</v>
      </c>
      <c r="Q77" s="73">
        <f>'報告書（事業主控）'!Q77</f>
        <v>0</v>
      </c>
      <c r="R77" s="74" t="s">
        <v>46</v>
      </c>
      <c r="S77" s="73">
        <f>'報告書（事業主控）'!S77</f>
        <v>0</v>
      </c>
      <c r="T77" s="347" t="s">
        <v>48</v>
      </c>
      <c r="U77" s="347"/>
      <c r="V77" s="527">
        <f>'報告書（事業主控）'!V77</f>
        <v>0</v>
      </c>
      <c r="W77" s="528"/>
      <c r="X77" s="528"/>
      <c r="Y77" s="528"/>
      <c r="Z77" s="527">
        <f>'報告書（事業主控）'!Z77</f>
        <v>0</v>
      </c>
      <c r="AA77" s="528"/>
      <c r="AB77" s="528"/>
      <c r="AC77" s="528"/>
      <c r="AD77" s="527">
        <f>'報告書（事業主控）'!AD77</f>
        <v>0</v>
      </c>
      <c r="AE77" s="528"/>
      <c r="AF77" s="528"/>
      <c r="AG77" s="528"/>
      <c r="AH77" s="527">
        <f>'報告書（事業主控）'!AH77</f>
        <v>0</v>
      </c>
      <c r="AI77" s="528"/>
      <c r="AJ77" s="528"/>
      <c r="AK77" s="529"/>
      <c r="AL77" s="355">
        <f>'報告書（事業主控）'!AL77</f>
        <v>0</v>
      </c>
      <c r="AM77" s="530"/>
      <c r="AN77" s="514">
        <f>'報告書（事業主控）'!AN77</f>
        <v>0</v>
      </c>
      <c r="AO77" s="515"/>
      <c r="AP77" s="515"/>
      <c r="AQ77" s="515"/>
      <c r="AR77" s="515"/>
      <c r="AS77" s="56"/>
    </row>
    <row r="78" spans="2:45" ht="18" customHeight="1">
      <c r="B78" s="303" t="s">
        <v>82</v>
      </c>
      <c r="C78" s="304"/>
      <c r="D78" s="304"/>
      <c r="E78" s="305"/>
      <c r="F78" s="502">
        <f>'報告書（事業主控）'!F78</f>
        <v>0</v>
      </c>
      <c r="G78" s="503"/>
      <c r="H78" s="503"/>
      <c r="I78" s="503"/>
      <c r="J78" s="503"/>
      <c r="K78" s="503"/>
      <c r="L78" s="503"/>
      <c r="M78" s="503"/>
      <c r="N78" s="504"/>
      <c r="O78" s="303" t="s">
        <v>60</v>
      </c>
      <c r="P78" s="304"/>
      <c r="Q78" s="304"/>
      <c r="R78" s="304"/>
      <c r="S78" s="304"/>
      <c r="T78" s="304"/>
      <c r="U78" s="305"/>
      <c r="V78" s="511">
        <f>'報告書（事業主控）'!V78</f>
        <v>0</v>
      </c>
      <c r="W78" s="512"/>
      <c r="X78" s="512"/>
      <c r="Y78" s="513"/>
      <c r="Z78" s="51"/>
      <c r="AA78" s="71"/>
      <c r="AB78" s="71"/>
      <c r="AC78" s="64"/>
      <c r="AD78" s="51"/>
      <c r="AE78" s="71"/>
      <c r="AF78" s="71"/>
      <c r="AG78" s="64"/>
      <c r="AH78" s="511">
        <f>'報告書（事業主控）'!AH78</f>
        <v>0</v>
      </c>
      <c r="AI78" s="512"/>
      <c r="AJ78" s="512"/>
      <c r="AK78" s="513"/>
      <c r="AL78" s="51"/>
      <c r="AM78" s="52"/>
      <c r="AN78" s="511">
        <f>'報告書（事業主控）'!AN78</f>
        <v>0</v>
      </c>
      <c r="AO78" s="512"/>
      <c r="AP78" s="512"/>
      <c r="AQ78" s="512"/>
      <c r="AR78" s="512"/>
      <c r="AS78" s="72"/>
    </row>
    <row r="79" spans="2:45" ht="18" customHeight="1">
      <c r="B79" s="306"/>
      <c r="C79" s="307"/>
      <c r="D79" s="307"/>
      <c r="E79" s="308"/>
      <c r="F79" s="505"/>
      <c r="G79" s="506"/>
      <c r="H79" s="506"/>
      <c r="I79" s="506"/>
      <c r="J79" s="506"/>
      <c r="K79" s="506"/>
      <c r="L79" s="506"/>
      <c r="M79" s="506"/>
      <c r="N79" s="507"/>
      <c r="O79" s="306"/>
      <c r="P79" s="307"/>
      <c r="Q79" s="307"/>
      <c r="R79" s="307"/>
      <c r="S79" s="307"/>
      <c r="T79" s="307"/>
      <c r="U79" s="308"/>
      <c r="V79" s="327">
        <f>'報告書（事業主控）'!V79</f>
        <v>0</v>
      </c>
      <c r="W79" s="440"/>
      <c r="X79" s="440"/>
      <c r="Y79" s="443"/>
      <c r="Z79" s="327">
        <f>'報告書（事業主控）'!Z79</f>
        <v>0</v>
      </c>
      <c r="AA79" s="441"/>
      <c r="AB79" s="441"/>
      <c r="AC79" s="442"/>
      <c r="AD79" s="327">
        <f>'報告書（事業主控）'!AD79</f>
        <v>0</v>
      </c>
      <c r="AE79" s="441"/>
      <c r="AF79" s="441"/>
      <c r="AG79" s="442"/>
      <c r="AH79" s="327">
        <f>'報告書（事業主控）'!AH79</f>
        <v>0</v>
      </c>
      <c r="AI79" s="328"/>
      <c r="AJ79" s="328"/>
      <c r="AK79" s="328"/>
      <c r="AL79" s="53"/>
      <c r="AM79" s="54"/>
      <c r="AN79" s="327">
        <f>'報告書（事業主控）'!AN79</f>
        <v>0</v>
      </c>
      <c r="AO79" s="440"/>
      <c r="AP79" s="440"/>
      <c r="AQ79" s="440"/>
      <c r="AR79" s="440"/>
      <c r="AS79" s="183"/>
    </row>
    <row r="80" spans="2:45" ht="18" customHeight="1">
      <c r="B80" s="309"/>
      <c r="C80" s="310"/>
      <c r="D80" s="310"/>
      <c r="E80" s="311"/>
      <c r="F80" s="508"/>
      <c r="G80" s="509"/>
      <c r="H80" s="509"/>
      <c r="I80" s="509"/>
      <c r="J80" s="509"/>
      <c r="K80" s="509"/>
      <c r="L80" s="509"/>
      <c r="M80" s="509"/>
      <c r="N80" s="510"/>
      <c r="O80" s="309"/>
      <c r="P80" s="310"/>
      <c r="Q80" s="310"/>
      <c r="R80" s="310"/>
      <c r="S80" s="310"/>
      <c r="T80" s="310"/>
      <c r="U80" s="311"/>
      <c r="V80" s="514">
        <f>'報告書（事業主控）'!V80</f>
        <v>0</v>
      </c>
      <c r="W80" s="515"/>
      <c r="X80" s="515"/>
      <c r="Y80" s="516"/>
      <c r="Z80" s="514">
        <f>'報告書（事業主控）'!Z80</f>
        <v>0</v>
      </c>
      <c r="AA80" s="515"/>
      <c r="AB80" s="515"/>
      <c r="AC80" s="516"/>
      <c r="AD80" s="514">
        <f>'報告書（事業主控）'!AD80</f>
        <v>0</v>
      </c>
      <c r="AE80" s="515"/>
      <c r="AF80" s="515"/>
      <c r="AG80" s="516"/>
      <c r="AH80" s="514">
        <f>'報告書（事業主控）'!AH80</f>
        <v>0</v>
      </c>
      <c r="AI80" s="515"/>
      <c r="AJ80" s="515"/>
      <c r="AK80" s="516"/>
      <c r="AL80" s="55"/>
      <c r="AM80" s="56"/>
      <c r="AN80" s="514">
        <f>'報告書（事業主控）'!AN80</f>
        <v>0</v>
      </c>
      <c r="AO80" s="515"/>
      <c r="AP80" s="515"/>
      <c r="AQ80" s="515"/>
      <c r="AR80" s="515"/>
      <c r="AS80" s="56"/>
    </row>
    <row r="81" spans="2:45" ht="18" customHeight="1">
      <c r="AN81" s="501">
        <f>'報告書（事業主控）'!AN81</f>
        <v>0</v>
      </c>
      <c r="AO81" s="501"/>
      <c r="AP81" s="501"/>
      <c r="AQ81" s="501"/>
      <c r="AR81" s="501"/>
    </row>
    <row r="82" spans="2:45" ht="31.5" customHeight="1">
      <c r="AN82" s="80"/>
      <c r="AO82" s="80"/>
      <c r="AP82" s="80"/>
      <c r="AQ82" s="80"/>
      <c r="AR82" s="80"/>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266" t="s">
        <v>265</v>
      </c>
      <c r="AN90" s="540"/>
      <c r="AO90" s="540"/>
      <c r="AP90" s="541"/>
    </row>
    <row r="91" spans="2:45" ht="12.75" customHeight="1">
      <c r="M91" s="47"/>
      <c r="N91" s="47"/>
      <c r="O91" s="47"/>
      <c r="P91" s="47"/>
      <c r="Q91" s="47"/>
      <c r="R91" s="47"/>
      <c r="S91" s="47"/>
      <c r="T91" s="48"/>
      <c r="U91" s="48"/>
      <c r="V91" s="48"/>
      <c r="W91" s="48"/>
      <c r="X91" s="48"/>
      <c r="Y91" s="48"/>
      <c r="Z91" s="48"/>
      <c r="AA91" s="47"/>
      <c r="AB91" s="47"/>
      <c r="AC91" s="47"/>
      <c r="AL91" s="46"/>
      <c r="AM91" s="542"/>
      <c r="AN91" s="543"/>
      <c r="AO91" s="543"/>
      <c r="AP91" s="544"/>
    </row>
    <row r="92" spans="2:45" ht="12.75" customHeight="1">
      <c r="M92" s="47"/>
      <c r="N92" s="47"/>
      <c r="O92" s="47"/>
      <c r="P92" s="47"/>
      <c r="Q92" s="47"/>
      <c r="R92" s="47"/>
      <c r="S92" s="47"/>
      <c r="T92" s="47"/>
      <c r="U92" s="47"/>
      <c r="V92" s="47"/>
      <c r="W92" s="47"/>
      <c r="X92" s="47"/>
      <c r="Y92" s="47"/>
      <c r="Z92" s="47"/>
      <c r="AA92" s="47"/>
      <c r="AB92" s="47"/>
      <c r="AC92" s="47"/>
      <c r="AL92" s="46"/>
      <c r="AM92" s="46"/>
      <c r="AN92" s="221"/>
      <c r="AO92" s="221"/>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272" t="s">
        <v>2</v>
      </c>
      <c r="C94" s="273"/>
      <c r="D94" s="273"/>
      <c r="E94" s="273"/>
      <c r="F94" s="273"/>
      <c r="G94" s="273"/>
      <c r="H94" s="273"/>
      <c r="I94" s="273"/>
      <c r="J94" s="275" t="s">
        <v>10</v>
      </c>
      <c r="K94" s="275"/>
      <c r="L94" s="3" t="s">
        <v>3</v>
      </c>
      <c r="M94" s="275" t="s">
        <v>11</v>
      </c>
      <c r="N94" s="275"/>
      <c r="O94" s="276" t="s">
        <v>12</v>
      </c>
      <c r="P94" s="275"/>
      <c r="Q94" s="275"/>
      <c r="R94" s="275"/>
      <c r="S94" s="275"/>
      <c r="T94" s="275"/>
      <c r="U94" s="275" t="s">
        <v>13</v>
      </c>
      <c r="V94" s="275"/>
      <c r="W94" s="275"/>
      <c r="AD94" s="5"/>
      <c r="AE94" s="5"/>
      <c r="AF94" s="5"/>
      <c r="AG94" s="5"/>
      <c r="AH94" s="5"/>
      <c r="AI94" s="5"/>
      <c r="AJ94" s="5"/>
      <c r="AL94" s="277">
        <f ca="1">$AL$9</f>
        <v>30</v>
      </c>
      <c r="AM94" s="278"/>
      <c r="AN94" s="283" t="s">
        <v>4</v>
      </c>
      <c r="AO94" s="283"/>
      <c r="AP94" s="278">
        <v>3</v>
      </c>
      <c r="AQ94" s="278"/>
      <c r="AR94" s="283" t="s">
        <v>5</v>
      </c>
      <c r="AS94" s="286"/>
    </row>
    <row r="95" spans="2:45" ht="13.5" customHeight="1">
      <c r="B95" s="273"/>
      <c r="C95" s="273"/>
      <c r="D95" s="273"/>
      <c r="E95" s="273"/>
      <c r="F95" s="273"/>
      <c r="G95" s="273"/>
      <c r="H95" s="273"/>
      <c r="I95" s="273"/>
      <c r="J95" s="289">
        <f>$J$10</f>
        <v>0</v>
      </c>
      <c r="K95" s="291">
        <f>$K$10</f>
        <v>0</v>
      </c>
      <c r="L95" s="294">
        <f>$L$10</f>
        <v>0</v>
      </c>
      <c r="M95" s="297">
        <f>$M$10</f>
        <v>0</v>
      </c>
      <c r="N95" s="291">
        <f>$N$10</f>
        <v>0</v>
      </c>
      <c r="O95" s="297">
        <f>$O$10</f>
        <v>0</v>
      </c>
      <c r="P95" s="300">
        <f>$P$10</f>
        <v>0</v>
      </c>
      <c r="Q95" s="300">
        <f>$Q$10</f>
        <v>0</v>
      </c>
      <c r="R95" s="300">
        <f>$R$10</f>
        <v>0</v>
      </c>
      <c r="S95" s="300">
        <f>$S$10</f>
        <v>0</v>
      </c>
      <c r="T95" s="291">
        <f>$T$10</f>
        <v>0</v>
      </c>
      <c r="U95" s="297">
        <f>$U$10</f>
        <v>0</v>
      </c>
      <c r="V95" s="300">
        <f>$V$10</f>
        <v>0</v>
      </c>
      <c r="W95" s="291">
        <f>$W$10</f>
        <v>0</v>
      </c>
      <c r="AD95" s="5"/>
      <c r="AE95" s="5"/>
      <c r="AF95" s="5"/>
      <c r="AG95" s="5"/>
      <c r="AH95" s="5"/>
      <c r="AI95" s="5"/>
      <c r="AJ95" s="5"/>
      <c r="AL95" s="279"/>
      <c r="AM95" s="280"/>
      <c r="AN95" s="284"/>
      <c r="AO95" s="284"/>
      <c r="AP95" s="280"/>
      <c r="AQ95" s="280"/>
      <c r="AR95" s="284"/>
      <c r="AS95" s="287"/>
    </row>
    <row r="96" spans="2:45" ht="9" customHeight="1">
      <c r="B96" s="273"/>
      <c r="C96" s="273"/>
      <c r="D96" s="273"/>
      <c r="E96" s="273"/>
      <c r="F96" s="273"/>
      <c r="G96" s="273"/>
      <c r="H96" s="273"/>
      <c r="I96" s="273"/>
      <c r="J96" s="290"/>
      <c r="K96" s="292"/>
      <c r="L96" s="295"/>
      <c r="M96" s="298"/>
      <c r="N96" s="292"/>
      <c r="O96" s="298"/>
      <c r="P96" s="301"/>
      <c r="Q96" s="301"/>
      <c r="R96" s="301"/>
      <c r="S96" s="301"/>
      <c r="T96" s="292"/>
      <c r="U96" s="298"/>
      <c r="V96" s="301"/>
      <c r="W96" s="292"/>
      <c r="AD96" s="5"/>
      <c r="AE96" s="5"/>
      <c r="AF96" s="5"/>
      <c r="AG96" s="5"/>
      <c r="AH96" s="5"/>
      <c r="AI96" s="5"/>
      <c r="AJ96" s="5"/>
      <c r="AL96" s="281"/>
      <c r="AM96" s="282"/>
      <c r="AN96" s="285"/>
      <c r="AO96" s="285"/>
      <c r="AP96" s="282"/>
      <c r="AQ96" s="282"/>
      <c r="AR96" s="285"/>
      <c r="AS96" s="288"/>
    </row>
    <row r="97" spans="2:45" ht="6" customHeight="1">
      <c r="B97" s="274"/>
      <c r="C97" s="274"/>
      <c r="D97" s="274"/>
      <c r="E97" s="274"/>
      <c r="F97" s="274"/>
      <c r="G97" s="274"/>
      <c r="H97" s="274"/>
      <c r="I97" s="274"/>
      <c r="J97" s="290"/>
      <c r="K97" s="293"/>
      <c r="L97" s="296"/>
      <c r="M97" s="299"/>
      <c r="N97" s="293"/>
      <c r="O97" s="299"/>
      <c r="P97" s="302"/>
      <c r="Q97" s="302"/>
      <c r="R97" s="302"/>
      <c r="S97" s="302"/>
      <c r="T97" s="293"/>
      <c r="U97" s="299"/>
      <c r="V97" s="302"/>
      <c r="W97" s="293"/>
    </row>
    <row r="98" spans="2:45" ht="15" customHeight="1">
      <c r="B98" s="361" t="s">
        <v>51</v>
      </c>
      <c r="C98" s="362"/>
      <c r="D98" s="362"/>
      <c r="E98" s="362"/>
      <c r="F98" s="362"/>
      <c r="G98" s="362"/>
      <c r="H98" s="362"/>
      <c r="I98" s="363"/>
      <c r="J98" s="361" t="s">
        <v>6</v>
      </c>
      <c r="K98" s="362"/>
      <c r="L98" s="362"/>
      <c r="M98" s="362"/>
      <c r="N98" s="370"/>
      <c r="O98" s="373" t="s">
        <v>52</v>
      </c>
      <c r="P98" s="362"/>
      <c r="Q98" s="362"/>
      <c r="R98" s="362"/>
      <c r="S98" s="362"/>
      <c r="T98" s="362"/>
      <c r="U98" s="363"/>
      <c r="V98" s="12" t="s">
        <v>53</v>
      </c>
      <c r="W98" s="25"/>
      <c r="X98" s="25"/>
      <c r="Y98" s="376" t="s">
        <v>54</v>
      </c>
      <c r="Z98" s="376"/>
      <c r="AA98" s="376"/>
      <c r="AB98" s="376"/>
      <c r="AC98" s="376"/>
      <c r="AD98" s="376"/>
      <c r="AE98" s="376"/>
      <c r="AF98" s="376"/>
      <c r="AG98" s="376"/>
      <c r="AH98" s="376"/>
      <c r="AI98" s="25"/>
      <c r="AJ98" s="25"/>
      <c r="AK98" s="26"/>
      <c r="AL98" s="377" t="s">
        <v>55</v>
      </c>
      <c r="AM98" s="377"/>
      <c r="AN98" s="378" t="s">
        <v>59</v>
      </c>
      <c r="AO98" s="378"/>
      <c r="AP98" s="378"/>
      <c r="AQ98" s="378"/>
      <c r="AR98" s="378"/>
      <c r="AS98" s="379"/>
    </row>
    <row r="99" spans="2:45" ht="13.5" customHeight="1">
      <c r="B99" s="364"/>
      <c r="C99" s="365"/>
      <c r="D99" s="365"/>
      <c r="E99" s="365"/>
      <c r="F99" s="365"/>
      <c r="G99" s="365"/>
      <c r="H99" s="365"/>
      <c r="I99" s="366"/>
      <c r="J99" s="364"/>
      <c r="K99" s="365"/>
      <c r="L99" s="365"/>
      <c r="M99" s="365"/>
      <c r="N99" s="371"/>
      <c r="O99" s="374"/>
      <c r="P99" s="365"/>
      <c r="Q99" s="365"/>
      <c r="R99" s="365"/>
      <c r="S99" s="365"/>
      <c r="T99" s="365"/>
      <c r="U99" s="366"/>
      <c r="V99" s="380" t="s">
        <v>7</v>
      </c>
      <c r="W99" s="381"/>
      <c r="X99" s="381"/>
      <c r="Y99" s="382"/>
      <c r="Z99" s="386" t="s">
        <v>16</v>
      </c>
      <c r="AA99" s="387"/>
      <c r="AB99" s="387"/>
      <c r="AC99" s="388"/>
      <c r="AD99" s="392" t="s">
        <v>17</v>
      </c>
      <c r="AE99" s="393"/>
      <c r="AF99" s="393"/>
      <c r="AG99" s="394"/>
      <c r="AH99" s="538" t="s">
        <v>83</v>
      </c>
      <c r="AI99" s="283"/>
      <c r="AJ99" s="283"/>
      <c r="AK99" s="286"/>
      <c r="AL99" s="450" t="s">
        <v>18</v>
      </c>
      <c r="AM99" s="451"/>
      <c r="AN99" s="406" t="s">
        <v>19</v>
      </c>
      <c r="AO99" s="407"/>
      <c r="AP99" s="407"/>
      <c r="AQ99" s="407"/>
      <c r="AR99" s="408"/>
      <c r="AS99" s="409"/>
    </row>
    <row r="100" spans="2:45" ht="13.5" customHeight="1">
      <c r="B100" s="367"/>
      <c r="C100" s="368"/>
      <c r="D100" s="368"/>
      <c r="E100" s="368"/>
      <c r="F100" s="368"/>
      <c r="G100" s="368"/>
      <c r="H100" s="368"/>
      <c r="I100" s="369"/>
      <c r="J100" s="367"/>
      <c r="K100" s="368"/>
      <c r="L100" s="368"/>
      <c r="M100" s="368"/>
      <c r="N100" s="372"/>
      <c r="O100" s="375"/>
      <c r="P100" s="368"/>
      <c r="Q100" s="368"/>
      <c r="R100" s="368"/>
      <c r="S100" s="368"/>
      <c r="T100" s="368"/>
      <c r="U100" s="369"/>
      <c r="V100" s="383"/>
      <c r="W100" s="384"/>
      <c r="X100" s="384"/>
      <c r="Y100" s="385"/>
      <c r="Z100" s="389"/>
      <c r="AA100" s="390"/>
      <c r="AB100" s="390"/>
      <c r="AC100" s="391"/>
      <c r="AD100" s="395"/>
      <c r="AE100" s="396"/>
      <c r="AF100" s="396"/>
      <c r="AG100" s="397"/>
      <c r="AH100" s="539"/>
      <c r="AI100" s="285"/>
      <c r="AJ100" s="285"/>
      <c r="AK100" s="288"/>
      <c r="AL100" s="452"/>
      <c r="AM100" s="453"/>
      <c r="AN100" s="359"/>
      <c r="AO100" s="359"/>
      <c r="AP100" s="359"/>
      <c r="AQ100" s="359"/>
      <c r="AR100" s="359"/>
      <c r="AS100" s="360"/>
    </row>
    <row r="101" spans="2:45" ht="18" customHeight="1">
      <c r="B101" s="531">
        <f>'報告書（事業主控）'!B101</f>
        <v>0</v>
      </c>
      <c r="C101" s="532"/>
      <c r="D101" s="532"/>
      <c r="E101" s="532"/>
      <c r="F101" s="532"/>
      <c r="G101" s="532"/>
      <c r="H101" s="532"/>
      <c r="I101" s="533"/>
      <c r="J101" s="531">
        <f>'報告書（事業主控）'!J101</f>
        <v>0</v>
      </c>
      <c r="K101" s="532"/>
      <c r="L101" s="532"/>
      <c r="M101" s="532"/>
      <c r="N101" s="534"/>
      <c r="O101" s="66">
        <f>'報告書（事業主控）'!O101</f>
        <v>0</v>
      </c>
      <c r="P101" s="15" t="s">
        <v>45</v>
      </c>
      <c r="Q101" s="66">
        <f>'報告書（事業主控）'!Q101</f>
        <v>0</v>
      </c>
      <c r="R101" s="15" t="s">
        <v>46</v>
      </c>
      <c r="S101" s="66">
        <f>'報告書（事業主控）'!S101</f>
        <v>0</v>
      </c>
      <c r="T101" s="341" t="s">
        <v>47</v>
      </c>
      <c r="U101" s="341"/>
      <c r="V101" s="525">
        <f>'報告書（事業主控）'!V101</f>
        <v>0</v>
      </c>
      <c r="W101" s="526"/>
      <c r="X101" s="526"/>
      <c r="Y101" s="63" t="s">
        <v>8</v>
      </c>
      <c r="Z101" s="51"/>
      <c r="AA101" s="71"/>
      <c r="AB101" s="71"/>
      <c r="AC101" s="63" t="s">
        <v>8</v>
      </c>
      <c r="AD101" s="51"/>
      <c r="AE101" s="71"/>
      <c r="AF101" s="71"/>
      <c r="AG101" s="68" t="s">
        <v>8</v>
      </c>
      <c r="AH101" s="535">
        <f>'報告書（事業主控）'!AH101</f>
        <v>0</v>
      </c>
      <c r="AI101" s="536"/>
      <c r="AJ101" s="536"/>
      <c r="AK101" s="537"/>
      <c r="AL101" s="51"/>
      <c r="AM101" s="52"/>
      <c r="AN101" s="511">
        <f>'報告書（事業主控）'!AN101</f>
        <v>0</v>
      </c>
      <c r="AO101" s="512"/>
      <c r="AP101" s="512"/>
      <c r="AQ101" s="512"/>
      <c r="AR101" s="512"/>
      <c r="AS101" s="68" t="s">
        <v>8</v>
      </c>
    </row>
    <row r="102" spans="2:45" ht="18" customHeight="1">
      <c r="B102" s="520"/>
      <c r="C102" s="521"/>
      <c r="D102" s="521"/>
      <c r="E102" s="521"/>
      <c r="F102" s="521"/>
      <c r="G102" s="521"/>
      <c r="H102" s="521"/>
      <c r="I102" s="522"/>
      <c r="J102" s="520"/>
      <c r="K102" s="521"/>
      <c r="L102" s="521"/>
      <c r="M102" s="521"/>
      <c r="N102" s="524"/>
      <c r="O102" s="73">
        <f>'報告書（事業主控）'!O102</f>
        <v>0</v>
      </c>
      <c r="P102" s="74" t="s">
        <v>45</v>
      </c>
      <c r="Q102" s="73">
        <f>'報告書（事業主控）'!Q102</f>
        <v>0</v>
      </c>
      <c r="R102" s="74" t="s">
        <v>46</v>
      </c>
      <c r="S102" s="73">
        <f>'報告書（事業主控）'!S102</f>
        <v>0</v>
      </c>
      <c r="T102" s="347" t="s">
        <v>48</v>
      </c>
      <c r="U102" s="347"/>
      <c r="V102" s="514">
        <f>'報告書（事業主控）'!V102</f>
        <v>0</v>
      </c>
      <c r="W102" s="515"/>
      <c r="X102" s="515"/>
      <c r="Y102" s="515"/>
      <c r="Z102" s="514">
        <f>'報告書（事業主控）'!Z102</f>
        <v>0</v>
      </c>
      <c r="AA102" s="515"/>
      <c r="AB102" s="515"/>
      <c r="AC102" s="515"/>
      <c r="AD102" s="514">
        <f>'報告書（事業主控）'!AD102</f>
        <v>0</v>
      </c>
      <c r="AE102" s="515"/>
      <c r="AF102" s="515"/>
      <c r="AG102" s="516"/>
      <c r="AH102" s="527">
        <f>'報告書（事業主控）'!AH102</f>
        <v>0</v>
      </c>
      <c r="AI102" s="528"/>
      <c r="AJ102" s="528"/>
      <c r="AK102" s="529"/>
      <c r="AL102" s="355">
        <f>'報告書（事業主控）'!AL102</f>
        <v>0</v>
      </c>
      <c r="AM102" s="530"/>
      <c r="AN102" s="514">
        <f>'報告書（事業主控）'!AN102</f>
        <v>0</v>
      </c>
      <c r="AO102" s="515"/>
      <c r="AP102" s="515"/>
      <c r="AQ102" s="515"/>
      <c r="AR102" s="515"/>
      <c r="AS102" s="56"/>
    </row>
    <row r="103" spans="2:45" ht="18" customHeight="1">
      <c r="B103" s="517">
        <f>'報告書（事業主控）'!B103</f>
        <v>0</v>
      </c>
      <c r="C103" s="518"/>
      <c r="D103" s="518"/>
      <c r="E103" s="518"/>
      <c r="F103" s="518"/>
      <c r="G103" s="518"/>
      <c r="H103" s="518"/>
      <c r="I103" s="519"/>
      <c r="J103" s="517">
        <f>'報告書（事業主控）'!J103</f>
        <v>0</v>
      </c>
      <c r="K103" s="518"/>
      <c r="L103" s="518"/>
      <c r="M103" s="518"/>
      <c r="N103" s="523"/>
      <c r="O103" s="69">
        <f>'報告書（事業主控）'!O103</f>
        <v>0</v>
      </c>
      <c r="P103" s="5" t="s">
        <v>45</v>
      </c>
      <c r="Q103" s="69">
        <f>'報告書（事業主控）'!Q103</f>
        <v>0</v>
      </c>
      <c r="R103" s="5" t="s">
        <v>46</v>
      </c>
      <c r="S103" s="69">
        <f>'報告書（事業主控）'!S103</f>
        <v>0</v>
      </c>
      <c r="T103" s="445" t="s">
        <v>47</v>
      </c>
      <c r="U103" s="445"/>
      <c r="V103" s="525">
        <f>'報告書（事業主控）'!V103</f>
        <v>0</v>
      </c>
      <c r="W103" s="526"/>
      <c r="X103" s="526"/>
      <c r="Y103" s="64"/>
      <c r="Z103" s="51"/>
      <c r="AA103" s="71"/>
      <c r="AB103" s="71"/>
      <c r="AC103" s="64"/>
      <c r="AD103" s="51"/>
      <c r="AE103" s="71"/>
      <c r="AF103" s="71"/>
      <c r="AG103" s="64"/>
      <c r="AH103" s="511">
        <f>'報告書（事業主控）'!AH103</f>
        <v>0</v>
      </c>
      <c r="AI103" s="512"/>
      <c r="AJ103" s="512"/>
      <c r="AK103" s="513"/>
      <c r="AL103" s="51"/>
      <c r="AM103" s="52"/>
      <c r="AN103" s="511">
        <f>'報告書（事業主控）'!AN103</f>
        <v>0</v>
      </c>
      <c r="AO103" s="512"/>
      <c r="AP103" s="512"/>
      <c r="AQ103" s="512"/>
      <c r="AR103" s="512"/>
      <c r="AS103" s="72"/>
    </row>
    <row r="104" spans="2:45" ht="18" customHeight="1">
      <c r="B104" s="520"/>
      <c r="C104" s="521"/>
      <c r="D104" s="521"/>
      <c r="E104" s="521"/>
      <c r="F104" s="521"/>
      <c r="G104" s="521"/>
      <c r="H104" s="521"/>
      <c r="I104" s="522"/>
      <c r="J104" s="520"/>
      <c r="K104" s="521"/>
      <c r="L104" s="521"/>
      <c r="M104" s="521"/>
      <c r="N104" s="524"/>
      <c r="O104" s="73">
        <f>'報告書（事業主控）'!O104</f>
        <v>0</v>
      </c>
      <c r="P104" s="74" t="s">
        <v>45</v>
      </c>
      <c r="Q104" s="73">
        <f>'報告書（事業主控）'!Q104</f>
        <v>0</v>
      </c>
      <c r="R104" s="74" t="s">
        <v>46</v>
      </c>
      <c r="S104" s="73">
        <f>'報告書（事業主控）'!S104</f>
        <v>0</v>
      </c>
      <c r="T104" s="347" t="s">
        <v>48</v>
      </c>
      <c r="U104" s="347"/>
      <c r="V104" s="527">
        <f>'報告書（事業主控）'!V104</f>
        <v>0</v>
      </c>
      <c r="W104" s="528"/>
      <c r="X104" s="528"/>
      <c r="Y104" s="528"/>
      <c r="Z104" s="527">
        <f>'報告書（事業主控）'!Z104</f>
        <v>0</v>
      </c>
      <c r="AA104" s="528"/>
      <c r="AB104" s="528"/>
      <c r="AC104" s="528"/>
      <c r="AD104" s="527">
        <f>'報告書（事業主控）'!AD104</f>
        <v>0</v>
      </c>
      <c r="AE104" s="528"/>
      <c r="AF104" s="528"/>
      <c r="AG104" s="528"/>
      <c r="AH104" s="527">
        <f>'報告書（事業主控）'!AH104</f>
        <v>0</v>
      </c>
      <c r="AI104" s="528"/>
      <c r="AJ104" s="528"/>
      <c r="AK104" s="529"/>
      <c r="AL104" s="355">
        <f>'報告書（事業主控）'!AL104</f>
        <v>0</v>
      </c>
      <c r="AM104" s="530"/>
      <c r="AN104" s="514">
        <f>'報告書（事業主控）'!AN104</f>
        <v>0</v>
      </c>
      <c r="AO104" s="515"/>
      <c r="AP104" s="515"/>
      <c r="AQ104" s="515"/>
      <c r="AR104" s="515"/>
      <c r="AS104" s="56"/>
    </row>
    <row r="105" spans="2:45" ht="18" customHeight="1">
      <c r="B105" s="517">
        <f>'報告書（事業主控）'!B105</f>
        <v>0</v>
      </c>
      <c r="C105" s="518"/>
      <c r="D105" s="518"/>
      <c r="E105" s="518"/>
      <c r="F105" s="518"/>
      <c r="G105" s="518"/>
      <c r="H105" s="518"/>
      <c r="I105" s="519"/>
      <c r="J105" s="517">
        <f>'報告書（事業主控）'!J105</f>
        <v>0</v>
      </c>
      <c r="K105" s="518"/>
      <c r="L105" s="518"/>
      <c r="M105" s="518"/>
      <c r="N105" s="523"/>
      <c r="O105" s="69">
        <f>'報告書（事業主控）'!O105</f>
        <v>0</v>
      </c>
      <c r="P105" s="5" t="s">
        <v>45</v>
      </c>
      <c r="Q105" s="69">
        <f>'報告書（事業主控）'!Q105</f>
        <v>0</v>
      </c>
      <c r="R105" s="5" t="s">
        <v>46</v>
      </c>
      <c r="S105" s="69">
        <f>'報告書（事業主控）'!S105</f>
        <v>0</v>
      </c>
      <c r="T105" s="445" t="s">
        <v>47</v>
      </c>
      <c r="U105" s="445"/>
      <c r="V105" s="525">
        <f>'報告書（事業主控）'!V105</f>
        <v>0</v>
      </c>
      <c r="W105" s="526"/>
      <c r="X105" s="526"/>
      <c r="Y105" s="64"/>
      <c r="Z105" s="51"/>
      <c r="AA105" s="71"/>
      <c r="AB105" s="71"/>
      <c r="AC105" s="64"/>
      <c r="AD105" s="51"/>
      <c r="AE105" s="71"/>
      <c r="AF105" s="71"/>
      <c r="AG105" s="64"/>
      <c r="AH105" s="511">
        <f>'報告書（事業主控）'!AH105</f>
        <v>0</v>
      </c>
      <c r="AI105" s="512"/>
      <c r="AJ105" s="512"/>
      <c r="AK105" s="513"/>
      <c r="AL105" s="51"/>
      <c r="AM105" s="52"/>
      <c r="AN105" s="511">
        <f>'報告書（事業主控）'!AN105</f>
        <v>0</v>
      </c>
      <c r="AO105" s="512"/>
      <c r="AP105" s="512"/>
      <c r="AQ105" s="512"/>
      <c r="AR105" s="512"/>
      <c r="AS105" s="72"/>
    </row>
    <row r="106" spans="2:45" ht="18" customHeight="1">
      <c r="B106" s="520"/>
      <c r="C106" s="521"/>
      <c r="D106" s="521"/>
      <c r="E106" s="521"/>
      <c r="F106" s="521"/>
      <c r="G106" s="521"/>
      <c r="H106" s="521"/>
      <c r="I106" s="522"/>
      <c r="J106" s="520"/>
      <c r="K106" s="521"/>
      <c r="L106" s="521"/>
      <c r="M106" s="521"/>
      <c r="N106" s="524"/>
      <c r="O106" s="73">
        <f>'報告書（事業主控）'!O106</f>
        <v>0</v>
      </c>
      <c r="P106" s="74" t="s">
        <v>45</v>
      </c>
      <c r="Q106" s="73">
        <f>'報告書（事業主控）'!Q106</f>
        <v>0</v>
      </c>
      <c r="R106" s="74" t="s">
        <v>46</v>
      </c>
      <c r="S106" s="73">
        <f>'報告書（事業主控）'!S106</f>
        <v>0</v>
      </c>
      <c r="T106" s="347" t="s">
        <v>48</v>
      </c>
      <c r="U106" s="347"/>
      <c r="V106" s="527">
        <f>'報告書（事業主控）'!V106</f>
        <v>0</v>
      </c>
      <c r="W106" s="528"/>
      <c r="X106" s="528"/>
      <c r="Y106" s="528"/>
      <c r="Z106" s="527">
        <f>'報告書（事業主控）'!Z106</f>
        <v>0</v>
      </c>
      <c r="AA106" s="528"/>
      <c r="AB106" s="528"/>
      <c r="AC106" s="528"/>
      <c r="AD106" s="527">
        <f>'報告書（事業主控）'!AD106</f>
        <v>0</v>
      </c>
      <c r="AE106" s="528"/>
      <c r="AF106" s="528"/>
      <c r="AG106" s="528"/>
      <c r="AH106" s="527">
        <f>'報告書（事業主控）'!AH106</f>
        <v>0</v>
      </c>
      <c r="AI106" s="528"/>
      <c r="AJ106" s="528"/>
      <c r="AK106" s="529"/>
      <c r="AL106" s="355">
        <f>'報告書（事業主控）'!AL106</f>
        <v>0</v>
      </c>
      <c r="AM106" s="530"/>
      <c r="AN106" s="514">
        <f>'報告書（事業主控）'!AN106</f>
        <v>0</v>
      </c>
      <c r="AO106" s="515"/>
      <c r="AP106" s="515"/>
      <c r="AQ106" s="515"/>
      <c r="AR106" s="515"/>
      <c r="AS106" s="56"/>
    </row>
    <row r="107" spans="2:45" ht="18" customHeight="1">
      <c r="B107" s="517">
        <f>'報告書（事業主控）'!B107</f>
        <v>0</v>
      </c>
      <c r="C107" s="518"/>
      <c r="D107" s="518"/>
      <c r="E107" s="518"/>
      <c r="F107" s="518"/>
      <c r="G107" s="518"/>
      <c r="H107" s="518"/>
      <c r="I107" s="519"/>
      <c r="J107" s="517">
        <f>'報告書（事業主控）'!J107</f>
        <v>0</v>
      </c>
      <c r="K107" s="518"/>
      <c r="L107" s="518"/>
      <c r="M107" s="518"/>
      <c r="N107" s="523"/>
      <c r="O107" s="69">
        <f>'報告書（事業主控）'!O107</f>
        <v>0</v>
      </c>
      <c r="P107" s="5" t="s">
        <v>45</v>
      </c>
      <c r="Q107" s="69">
        <f>'報告書（事業主控）'!Q107</f>
        <v>0</v>
      </c>
      <c r="R107" s="5" t="s">
        <v>46</v>
      </c>
      <c r="S107" s="69">
        <f>'報告書（事業主控）'!S107</f>
        <v>0</v>
      </c>
      <c r="T107" s="445" t="s">
        <v>47</v>
      </c>
      <c r="U107" s="445"/>
      <c r="V107" s="525">
        <f>'報告書（事業主控）'!V107</f>
        <v>0</v>
      </c>
      <c r="W107" s="526"/>
      <c r="X107" s="526"/>
      <c r="Y107" s="64"/>
      <c r="Z107" s="51"/>
      <c r="AA107" s="71"/>
      <c r="AB107" s="71"/>
      <c r="AC107" s="64"/>
      <c r="AD107" s="51"/>
      <c r="AE107" s="71"/>
      <c r="AF107" s="71"/>
      <c r="AG107" s="64"/>
      <c r="AH107" s="511">
        <f>'報告書（事業主控）'!AH107</f>
        <v>0</v>
      </c>
      <c r="AI107" s="512"/>
      <c r="AJ107" s="512"/>
      <c r="AK107" s="513"/>
      <c r="AL107" s="51"/>
      <c r="AM107" s="52"/>
      <c r="AN107" s="511">
        <f>'報告書（事業主控）'!AN107</f>
        <v>0</v>
      </c>
      <c r="AO107" s="512"/>
      <c r="AP107" s="512"/>
      <c r="AQ107" s="512"/>
      <c r="AR107" s="512"/>
      <c r="AS107" s="72"/>
    </row>
    <row r="108" spans="2:45" ht="18" customHeight="1">
      <c r="B108" s="520"/>
      <c r="C108" s="521"/>
      <c r="D108" s="521"/>
      <c r="E108" s="521"/>
      <c r="F108" s="521"/>
      <c r="G108" s="521"/>
      <c r="H108" s="521"/>
      <c r="I108" s="522"/>
      <c r="J108" s="520"/>
      <c r="K108" s="521"/>
      <c r="L108" s="521"/>
      <c r="M108" s="521"/>
      <c r="N108" s="524"/>
      <c r="O108" s="73">
        <f>'報告書（事業主控）'!O108</f>
        <v>0</v>
      </c>
      <c r="P108" s="74" t="s">
        <v>45</v>
      </c>
      <c r="Q108" s="73">
        <f>'報告書（事業主控）'!Q108</f>
        <v>0</v>
      </c>
      <c r="R108" s="74" t="s">
        <v>46</v>
      </c>
      <c r="S108" s="73">
        <f>'報告書（事業主控）'!S108</f>
        <v>0</v>
      </c>
      <c r="T108" s="347" t="s">
        <v>48</v>
      </c>
      <c r="U108" s="347"/>
      <c r="V108" s="527">
        <f>'報告書（事業主控）'!V108</f>
        <v>0</v>
      </c>
      <c r="W108" s="528"/>
      <c r="X108" s="528"/>
      <c r="Y108" s="528"/>
      <c r="Z108" s="527">
        <f>'報告書（事業主控）'!Z108</f>
        <v>0</v>
      </c>
      <c r="AA108" s="528"/>
      <c r="AB108" s="528"/>
      <c r="AC108" s="528"/>
      <c r="AD108" s="527">
        <f>'報告書（事業主控）'!AD108</f>
        <v>0</v>
      </c>
      <c r="AE108" s="528"/>
      <c r="AF108" s="528"/>
      <c r="AG108" s="528"/>
      <c r="AH108" s="527">
        <f>'報告書（事業主控）'!AH108</f>
        <v>0</v>
      </c>
      <c r="AI108" s="528"/>
      <c r="AJ108" s="528"/>
      <c r="AK108" s="529"/>
      <c r="AL108" s="355">
        <f>'報告書（事業主控）'!AL108</f>
        <v>0</v>
      </c>
      <c r="AM108" s="530"/>
      <c r="AN108" s="514">
        <f>'報告書（事業主控）'!AN108</f>
        <v>0</v>
      </c>
      <c r="AO108" s="515"/>
      <c r="AP108" s="515"/>
      <c r="AQ108" s="515"/>
      <c r="AR108" s="515"/>
      <c r="AS108" s="56"/>
    </row>
    <row r="109" spans="2:45" ht="18" customHeight="1">
      <c r="B109" s="517">
        <f>'報告書（事業主控）'!B109</f>
        <v>0</v>
      </c>
      <c r="C109" s="518"/>
      <c r="D109" s="518"/>
      <c r="E109" s="518"/>
      <c r="F109" s="518"/>
      <c r="G109" s="518"/>
      <c r="H109" s="518"/>
      <c r="I109" s="519"/>
      <c r="J109" s="517">
        <f>'報告書（事業主控）'!J109</f>
        <v>0</v>
      </c>
      <c r="K109" s="518"/>
      <c r="L109" s="518"/>
      <c r="M109" s="518"/>
      <c r="N109" s="523"/>
      <c r="O109" s="69">
        <f>'報告書（事業主控）'!O109</f>
        <v>0</v>
      </c>
      <c r="P109" s="5" t="s">
        <v>45</v>
      </c>
      <c r="Q109" s="69">
        <f>'報告書（事業主控）'!Q109</f>
        <v>0</v>
      </c>
      <c r="R109" s="5" t="s">
        <v>46</v>
      </c>
      <c r="S109" s="69">
        <f>'報告書（事業主控）'!S109</f>
        <v>0</v>
      </c>
      <c r="T109" s="445" t="s">
        <v>47</v>
      </c>
      <c r="U109" s="445"/>
      <c r="V109" s="525">
        <f>'報告書（事業主控）'!V109</f>
        <v>0</v>
      </c>
      <c r="W109" s="526"/>
      <c r="X109" s="526"/>
      <c r="Y109" s="64"/>
      <c r="Z109" s="51"/>
      <c r="AA109" s="71"/>
      <c r="AB109" s="71"/>
      <c r="AC109" s="64"/>
      <c r="AD109" s="51"/>
      <c r="AE109" s="71"/>
      <c r="AF109" s="71"/>
      <c r="AG109" s="64"/>
      <c r="AH109" s="511">
        <f>'報告書（事業主控）'!AH109</f>
        <v>0</v>
      </c>
      <c r="AI109" s="512"/>
      <c r="AJ109" s="512"/>
      <c r="AK109" s="513"/>
      <c r="AL109" s="51"/>
      <c r="AM109" s="52"/>
      <c r="AN109" s="511">
        <f>'報告書（事業主控）'!AN109</f>
        <v>0</v>
      </c>
      <c r="AO109" s="512"/>
      <c r="AP109" s="512"/>
      <c r="AQ109" s="512"/>
      <c r="AR109" s="512"/>
      <c r="AS109" s="72"/>
    </row>
    <row r="110" spans="2:45" ht="18" customHeight="1">
      <c r="B110" s="520"/>
      <c r="C110" s="521"/>
      <c r="D110" s="521"/>
      <c r="E110" s="521"/>
      <c r="F110" s="521"/>
      <c r="G110" s="521"/>
      <c r="H110" s="521"/>
      <c r="I110" s="522"/>
      <c r="J110" s="520"/>
      <c r="K110" s="521"/>
      <c r="L110" s="521"/>
      <c r="M110" s="521"/>
      <c r="N110" s="524"/>
      <c r="O110" s="73">
        <f>'報告書（事業主控）'!O110</f>
        <v>0</v>
      </c>
      <c r="P110" s="74" t="s">
        <v>45</v>
      </c>
      <c r="Q110" s="73">
        <f>'報告書（事業主控）'!Q110</f>
        <v>0</v>
      </c>
      <c r="R110" s="74" t="s">
        <v>46</v>
      </c>
      <c r="S110" s="73">
        <f>'報告書（事業主控）'!S110</f>
        <v>0</v>
      </c>
      <c r="T110" s="347" t="s">
        <v>48</v>
      </c>
      <c r="U110" s="347"/>
      <c r="V110" s="527">
        <f>'報告書（事業主控）'!V110</f>
        <v>0</v>
      </c>
      <c r="W110" s="528"/>
      <c r="X110" s="528"/>
      <c r="Y110" s="528"/>
      <c r="Z110" s="527">
        <f>'報告書（事業主控）'!Z110</f>
        <v>0</v>
      </c>
      <c r="AA110" s="528"/>
      <c r="AB110" s="528"/>
      <c r="AC110" s="528"/>
      <c r="AD110" s="527">
        <f>'報告書（事業主控）'!AD110</f>
        <v>0</v>
      </c>
      <c r="AE110" s="528"/>
      <c r="AF110" s="528"/>
      <c r="AG110" s="528"/>
      <c r="AH110" s="527">
        <f>'報告書（事業主控）'!AH110</f>
        <v>0</v>
      </c>
      <c r="AI110" s="528"/>
      <c r="AJ110" s="528"/>
      <c r="AK110" s="529"/>
      <c r="AL110" s="355">
        <f>'報告書（事業主控）'!AL110</f>
        <v>0</v>
      </c>
      <c r="AM110" s="530"/>
      <c r="AN110" s="514">
        <f>'報告書（事業主控）'!AN110</f>
        <v>0</v>
      </c>
      <c r="AO110" s="515"/>
      <c r="AP110" s="515"/>
      <c r="AQ110" s="515"/>
      <c r="AR110" s="515"/>
      <c r="AS110" s="56"/>
    </row>
    <row r="111" spans="2:45" ht="18" customHeight="1">
      <c r="B111" s="517">
        <f>'報告書（事業主控）'!B111</f>
        <v>0</v>
      </c>
      <c r="C111" s="518"/>
      <c r="D111" s="518"/>
      <c r="E111" s="518"/>
      <c r="F111" s="518"/>
      <c r="G111" s="518"/>
      <c r="H111" s="518"/>
      <c r="I111" s="519"/>
      <c r="J111" s="517">
        <f>'報告書（事業主控）'!J111</f>
        <v>0</v>
      </c>
      <c r="K111" s="518"/>
      <c r="L111" s="518"/>
      <c r="M111" s="518"/>
      <c r="N111" s="523"/>
      <c r="O111" s="69">
        <f>'報告書（事業主控）'!O111</f>
        <v>0</v>
      </c>
      <c r="P111" s="5" t="s">
        <v>45</v>
      </c>
      <c r="Q111" s="69">
        <f>'報告書（事業主控）'!Q111</f>
        <v>0</v>
      </c>
      <c r="R111" s="5" t="s">
        <v>46</v>
      </c>
      <c r="S111" s="69">
        <f>'報告書（事業主控）'!S111</f>
        <v>0</v>
      </c>
      <c r="T111" s="445" t="s">
        <v>47</v>
      </c>
      <c r="U111" s="445"/>
      <c r="V111" s="525">
        <f>'報告書（事業主控）'!V111</f>
        <v>0</v>
      </c>
      <c r="W111" s="526"/>
      <c r="X111" s="526"/>
      <c r="Y111" s="64"/>
      <c r="Z111" s="51"/>
      <c r="AA111" s="71"/>
      <c r="AB111" s="71"/>
      <c r="AC111" s="64"/>
      <c r="AD111" s="51"/>
      <c r="AE111" s="71"/>
      <c r="AF111" s="71"/>
      <c r="AG111" s="64"/>
      <c r="AH111" s="511">
        <f>'報告書（事業主控）'!AH111</f>
        <v>0</v>
      </c>
      <c r="AI111" s="512"/>
      <c r="AJ111" s="512"/>
      <c r="AK111" s="513"/>
      <c r="AL111" s="51"/>
      <c r="AM111" s="52"/>
      <c r="AN111" s="511">
        <f>'報告書（事業主控）'!AN111</f>
        <v>0</v>
      </c>
      <c r="AO111" s="512"/>
      <c r="AP111" s="512"/>
      <c r="AQ111" s="512"/>
      <c r="AR111" s="512"/>
      <c r="AS111" s="72"/>
    </row>
    <row r="112" spans="2:45" ht="18" customHeight="1">
      <c r="B112" s="520"/>
      <c r="C112" s="521"/>
      <c r="D112" s="521"/>
      <c r="E112" s="521"/>
      <c r="F112" s="521"/>
      <c r="G112" s="521"/>
      <c r="H112" s="521"/>
      <c r="I112" s="522"/>
      <c r="J112" s="520"/>
      <c r="K112" s="521"/>
      <c r="L112" s="521"/>
      <c r="M112" s="521"/>
      <c r="N112" s="524"/>
      <c r="O112" s="73">
        <f>'報告書（事業主控）'!O112</f>
        <v>0</v>
      </c>
      <c r="P112" s="74" t="s">
        <v>45</v>
      </c>
      <c r="Q112" s="73">
        <f>'報告書（事業主控）'!Q112</f>
        <v>0</v>
      </c>
      <c r="R112" s="74" t="s">
        <v>46</v>
      </c>
      <c r="S112" s="73">
        <f>'報告書（事業主控）'!S112</f>
        <v>0</v>
      </c>
      <c r="T112" s="347" t="s">
        <v>48</v>
      </c>
      <c r="U112" s="347"/>
      <c r="V112" s="527">
        <f>'報告書（事業主控）'!V112</f>
        <v>0</v>
      </c>
      <c r="W112" s="528"/>
      <c r="X112" s="528"/>
      <c r="Y112" s="528"/>
      <c r="Z112" s="527">
        <f>'報告書（事業主控）'!Z112</f>
        <v>0</v>
      </c>
      <c r="AA112" s="528"/>
      <c r="AB112" s="528"/>
      <c r="AC112" s="528"/>
      <c r="AD112" s="527">
        <f>'報告書（事業主控）'!AD112</f>
        <v>0</v>
      </c>
      <c r="AE112" s="528"/>
      <c r="AF112" s="528"/>
      <c r="AG112" s="528"/>
      <c r="AH112" s="527">
        <f>'報告書（事業主控）'!AH112</f>
        <v>0</v>
      </c>
      <c r="AI112" s="528"/>
      <c r="AJ112" s="528"/>
      <c r="AK112" s="529"/>
      <c r="AL112" s="355">
        <f>'報告書（事業主控）'!AL112</f>
        <v>0</v>
      </c>
      <c r="AM112" s="530"/>
      <c r="AN112" s="514">
        <f>'報告書（事業主控）'!AN112</f>
        <v>0</v>
      </c>
      <c r="AO112" s="515"/>
      <c r="AP112" s="515"/>
      <c r="AQ112" s="515"/>
      <c r="AR112" s="515"/>
      <c r="AS112" s="56"/>
    </row>
    <row r="113" spans="2:45" ht="18" customHeight="1">
      <c r="B113" s="517">
        <f>'報告書（事業主控）'!B113</f>
        <v>0</v>
      </c>
      <c r="C113" s="518"/>
      <c r="D113" s="518"/>
      <c r="E113" s="518"/>
      <c r="F113" s="518"/>
      <c r="G113" s="518"/>
      <c r="H113" s="518"/>
      <c r="I113" s="519"/>
      <c r="J113" s="517">
        <f>'報告書（事業主控）'!J113</f>
        <v>0</v>
      </c>
      <c r="K113" s="518"/>
      <c r="L113" s="518"/>
      <c r="M113" s="518"/>
      <c r="N113" s="523"/>
      <c r="O113" s="69">
        <f>'報告書（事業主控）'!O113</f>
        <v>0</v>
      </c>
      <c r="P113" s="5" t="s">
        <v>45</v>
      </c>
      <c r="Q113" s="69">
        <f>'報告書（事業主控）'!Q113</f>
        <v>0</v>
      </c>
      <c r="R113" s="5" t="s">
        <v>46</v>
      </c>
      <c r="S113" s="69">
        <f>'報告書（事業主控）'!S113</f>
        <v>0</v>
      </c>
      <c r="T113" s="445" t="s">
        <v>47</v>
      </c>
      <c r="U113" s="445"/>
      <c r="V113" s="525">
        <f>'報告書（事業主控）'!V113</f>
        <v>0</v>
      </c>
      <c r="W113" s="526"/>
      <c r="X113" s="526"/>
      <c r="Y113" s="64"/>
      <c r="Z113" s="51"/>
      <c r="AA113" s="71"/>
      <c r="AB113" s="71"/>
      <c r="AC113" s="64"/>
      <c r="AD113" s="51"/>
      <c r="AE113" s="71"/>
      <c r="AF113" s="71"/>
      <c r="AG113" s="64"/>
      <c r="AH113" s="511">
        <f>'報告書（事業主控）'!AH113</f>
        <v>0</v>
      </c>
      <c r="AI113" s="512"/>
      <c r="AJ113" s="512"/>
      <c r="AK113" s="513"/>
      <c r="AL113" s="51"/>
      <c r="AM113" s="52"/>
      <c r="AN113" s="511">
        <f>'報告書（事業主控）'!AN113</f>
        <v>0</v>
      </c>
      <c r="AO113" s="512"/>
      <c r="AP113" s="512"/>
      <c r="AQ113" s="512"/>
      <c r="AR113" s="512"/>
      <c r="AS113" s="72"/>
    </row>
    <row r="114" spans="2:45" ht="18" customHeight="1">
      <c r="B114" s="520"/>
      <c r="C114" s="521"/>
      <c r="D114" s="521"/>
      <c r="E114" s="521"/>
      <c r="F114" s="521"/>
      <c r="G114" s="521"/>
      <c r="H114" s="521"/>
      <c r="I114" s="522"/>
      <c r="J114" s="520"/>
      <c r="K114" s="521"/>
      <c r="L114" s="521"/>
      <c r="M114" s="521"/>
      <c r="N114" s="524"/>
      <c r="O114" s="73">
        <f>'報告書（事業主控）'!O114</f>
        <v>0</v>
      </c>
      <c r="P114" s="74" t="s">
        <v>45</v>
      </c>
      <c r="Q114" s="73">
        <f>'報告書（事業主控）'!Q114</f>
        <v>0</v>
      </c>
      <c r="R114" s="74" t="s">
        <v>46</v>
      </c>
      <c r="S114" s="73">
        <f>'報告書（事業主控）'!S114</f>
        <v>0</v>
      </c>
      <c r="T114" s="347" t="s">
        <v>48</v>
      </c>
      <c r="U114" s="347"/>
      <c r="V114" s="527">
        <f>'報告書（事業主控）'!V114</f>
        <v>0</v>
      </c>
      <c r="W114" s="528"/>
      <c r="X114" s="528"/>
      <c r="Y114" s="528"/>
      <c r="Z114" s="527">
        <f>'報告書（事業主控）'!Z114</f>
        <v>0</v>
      </c>
      <c r="AA114" s="528"/>
      <c r="AB114" s="528"/>
      <c r="AC114" s="528"/>
      <c r="AD114" s="527">
        <f>'報告書（事業主控）'!AD114</f>
        <v>0</v>
      </c>
      <c r="AE114" s="528"/>
      <c r="AF114" s="528"/>
      <c r="AG114" s="528"/>
      <c r="AH114" s="527">
        <f>'報告書（事業主控）'!AH114</f>
        <v>0</v>
      </c>
      <c r="AI114" s="528"/>
      <c r="AJ114" s="528"/>
      <c r="AK114" s="529"/>
      <c r="AL114" s="355">
        <f>'報告書（事業主控）'!AL114</f>
        <v>0</v>
      </c>
      <c r="AM114" s="530"/>
      <c r="AN114" s="514">
        <f>'報告書（事業主控）'!AN114</f>
        <v>0</v>
      </c>
      <c r="AO114" s="515"/>
      <c r="AP114" s="515"/>
      <c r="AQ114" s="515"/>
      <c r="AR114" s="515"/>
      <c r="AS114" s="56"/>
    </row>
    <row r="115" spans="2:45" ht="18" customHeight="1">
      <c r="B115" s="517">
        <f>'報告書（事業主控）'!B115</f>
        <v>0</v>
      </c>
      <c r="C115" s="518"/>
      <c r="D115" s="518"/>
      <c r="E115" s="518"/>
      <c r="F115" s="518"/>
      <c r="G115" s="518"/>
      <c r="H115" s="518"/>
      <c r="I115" s="519"/>
      <c r="J115" s="517">
        <f>'報告書（事業主控）'!J115</f>
        <v>0</v>
      </c>
      <c r="K115" s="518"/>
      <c r="L115" s="518"/>
      <c r="M115" s="518"/>
      <c r="N115" s="523"/>
      <c r="O115" s="69">
        <f>'報告書（事業主控）'!O115</f>
        <v>0</v>
      </c>
      <c r="P115" s="5" t="s">
        <v>45</v>
      </c>
      <c r="Q115" s="69">
        <f>'報告書（事業主控）'!Q115</f>
        <v>0</v>
      </c>
      <c r="R115" s="5" t="s">
        <v>46</v>
      </c>
      <c r="S115" s="69">
        <f>'報告書（事業主控）'!S115</f>
        <v>0</v>
      </c>
      <c r="T115" s="445" t="s">
        <v>47</v>
      </c>
      <c r="U115" s="445"/>
      <c r="V115" s="525">
        <f>'報告書（事業主控）'!V115</f>
        <v>0</v>
      </c>
      <c r="W115" s="526"/>
      <c r="X115" s="526"/>
      <c r="Y115" s="64"/>
      <c r="Z115" s="51"/>
      <c r="AA115" s="71"/>
      <c r="AB115" s="71"/>
      <c r="AC115" s="64"/>
      <c r="AD115" s="51"/>
      <c r="AE115" s="71"/>
      <c r="AF115" s="71"/>
      <c r="AG115" s="64"/>
      <c r="AH115" s="511">
        <f>'報告書（事業主控）'!AH115</f>
        <v>0</v>
      </c>
      <c r="AI115" s="512"/>
      <c r="AJ115" s="512"/>
      <c r="AK115" s="513"/>
      <c r="AL115" s="51"/>
      <c r="AM115" s="52"/>
      <c r="AN115" s="511">
        <f>'報告書（事業主控）'!AN115</f>
        <v>0</v>
      </c>
      <c r="AO115" s="512"/>
      <c r="AP115" s="512"/>
      <c r="AQ115" s="512"/>
      <c r="AR115" s="512"/>
      <c r="AS115" s="72"/>
    </row>
    <row r="116" spans="2:45" ht="18" customHeight="1">
      <c r="B116" s="520"/>
      <c r="C116" s="521"/>
      <c r="D116" s="521"/>
      <c r="E116" s="521"/>
      <c r="F116" s="521"/>
      <c r="G116" s="521"/>
      <c r="H116" s="521"/>
      <c r="I116" s="522"/>
      <c r="J116" s="520"/>
      <c r="K116" s="521"/>
      <c r="L116" s="521"/>
      <c r="M116" s="521"/>
      <c r="N116" s="524"/>
      <c r="O116" s="73">
        <f>'報告書（事業主控）'!O116</f>
        <v>0</v>
      </c>
      <c r="P116" s="74" t="s">
        <v>45</v>
      </c>
      <c r="Q116" s="73">
        <f>'報告書（事業主控）'!Q116</f>
        <v>0</v>
      </c>
      <c r="R116" s="74" t="s">
        <v>46</v>
      </c>
      <c r="S116" s="73">
        <f>'報告書（事業主控）'!S116</f>
        <v>0</v>
      </c>
      <c r="T116" s="347" t="s">
        <v>48</v>
      </c>
      <c r="U116" s="347"/>
      <c r="V116" s="527">
        <f>'報告書（事業主控）'!V116</f>
        <v>0</v>
      </c>
      <c r="W116" s="528"/>
      <c r="X116" s="528"/>
      <c r="Y116" s="528"/>
      <c r="Z116" s="527">
        <f>'報告書（事業主控）'!Z116</f>
        <v>0</v>
      </c>
      <c r="AA116" s="528"/>
      <c r="AB116" s="528"/>
      <c r="AC116" s="528"/>
      <c r="AD116" s="527">
        <f>'報告書（事業主控）'!AD116</f>
        <v>0</v>
      </c>
      <c r="AE116" s="528"/>
      <c r="AF116" s="528"/>
      <c r="AG116" s="528"/>
      <c r="AH116" s="527">
        <f>'報告書（事業主控）'!AH116</f>
        <v>0</v>
      </c>
      <c r="AI116" s="528"/>
      <c r="AJ116" s="528"/>
      <c r="AK116" s="529"/>
      <c r="AL116" s="355">
        <f>'報告書（事業主控）'!AL116</f>
        <v>0</v>
      </c>
      <c r="AM116" s="530"/>
      <c r="AN116" s="514">
        <f>'報告書（事業主控）'!AN116</f>
        <v>0</v>
      </c>
      <c r="AO116" s="515"/>
      <c r="AP116" s="515"/>
      <c r="AQ116" s="515"/>
      <c r="AR116" s="515"/>
      <c r="AS116" s="56"/>
    </row>
    <row r="117" spans="2:45" ht="18" customHeight="1">
      <c r="B117" s="517">
        <f>'報告書（事業主控）'!B117</f>
        <v>0</v>
      </c>
      <c r="C117" s="518"/>
      <c r="D117" s="518"/>
      <c r="E117" s="518"/>
      <c r="F117" s="518"/>
      <c r="G117" s="518"/>
      <c r="H117" s="518"/>
      <c r="I117" s="519"/>
      <c r="J117" s="517">
        <f>'報告書（事業主控）'!J117</f>
        <v>0</v>
      </c>
      <c r="K117" s="518"/>
      <c r="L117" s="518"/>
      <c r="M117" s="518"/>
      <c r="N117" s="523"/>
      <c r="O117" s="69">
        <f>'報告書（事業主控）'!O117</f>
        <v>0</v>
      </c>
      <c r="P117" s="5" t="s">
        <v>45</v>
      </c>
      <c r="Q117" s="69">
        <f>'報告書（事業主控）'!Q117</f>
        <v>0</v>
      </c>
      <c r="R117" s="5" t="s">
        <v>46</v>
      </c>
      <c r="S117" s="69">
        <f>'報告書（事業主控）'!S117</f>
        <v>0</v>
      </c>
      <c r="T117" s="445" t="s">
        <v>47</v>
      </c>
      <c r="U117" s="445"/>
      <c r="V117" s="525">
        <f>'報告書（事業主控）'!V117</f>
        <v>0</v>
      </c>
      <c r="W117" s="526"/>
      <c r="X117" s="526"/>
      <c r="Y117" s="64"/>
      <c r="Z117" s="51"/>
      <c r="AA117" s="71"/>
      <c r="AB117" s="71"/>
      <c r="AC117" s="64"/>
      <c r="AD117" s="51"/>
      <c r="AE117" s="71"/>
      <c r="AF117" s="71"/>
      <c r="AG117" s="64"/>
      <c r="AH117" s="511">
        <f>'報告書（事業主控）'!AH117</f>
        <v>0</v>
      </c>
      <c r="AI117" s="512"/>
      <c r="AJ117" s="512"/>
      <c r="AK117" s="513"/>
      <c r="AL117" s="51"/>
      <c r="AM117" s="52"/>
      <c r="AN117" s="511">
        <f>'報告書（事業主控）'!AN117</f>
        <v>0</v>
      </c>
      <c r="AO117" s="512"/>
      <c r="AP117" s="512"/>
      <c r="AQ117" s="512"/>
      <c r="AR117" s="512"/>
      <c r="AS117" s="72"/>
    </row>
    <row r="118" spans="2:45" ht="18" customHeight="1">
      <c r="B118" s="520"/>
      <c r="C118" s="521"/>
      <c r="D118" s="521"/>
      <c r="E118" s="521"/>
      <c r="F118" s="521"/>
      <c r="G118" s="521"/>
      <c r="H118" s="521"/>
      <c r="I118" s="522"/>
      <c r="J118" s="520"/>
      <c r="K118" s="521"/>
      <c r="L118" s="521"/>
      <c r="M118" s="521"/>
      <c r="N118" s="524"/>
      <c r="O118" s="73">
        <f>'報告書（事業主控）'!O118</f>
        <v>0</v>
      </c>
      <c r="P118" s="74" t="s">
        <v>45</v>
      </c>
      <c r="Q118" s="73">
        <f>'報告書（事業主控）'!Q118</f>
        <v>0</v>
      </c>
      <c r="R118" s="74" t="s">
        <v>46</v>
      </c>
      <c r="S118" s="73">
        <f>'報告書（事業主控）'!S118</f>
        <v>0</v>
      </c>
      <c r="T118" s="347" t="s">
        <v>48</v>
      </c>
      <c r="U118" s="347"/>
      <c r="V118" s="527">
        <f>'報告書（事業主控）'!V118</f>
        <v>0</v>
      </c>
      <c r="W118" s="528"/>
      <c r="X118" s="528"/>
      <c r="Y118" s="528"/>
      <c r="Z118" s="527">
        <f>'報告書（事業主控）'!Z118</f>
        <v>0</v>
      </c>
      <c r="AA118" s="528"/>
      <c r="AB118" s="528"/>
      <c r="AC118" s="528"/>
      <c r="AD118" s="527">
        <f>'報告書（事業主控）'!AD118</f>
        <v>0</v>
      </c>
      <c r="AE118" s="528"/>
      <c r="AF118" s="528"/>
      <c r="AG118" s="528"/>
      <c r="AH118" s="527">
        <f>'報告書（事業主控）'!AH118</f>
        <v>0</v>
      </c>
      <c r="AI118" s="528"/>
      <c r="AJ118" s="528"/>
      <c r="AK118" s="529"/>
      <c r="AL118" s="355">
        <f>'報告書（事業主控）'!AL118</f>
        <v>0</v>
      </c>
      <c r="AM118" s="530"/>
      <c r="AN118" s="514">
        <f>'報告書（事業主控）'!AN118</f>
        <v>0</v>
      </c>
      <c r="AO118" s="515"/>
      <c r="AP118" s="515"/>
      <c r="AQ118" s="515"/>
      <c r="AR118" s="515"/>
      <c r="AS118" s="56"/>
    </row>
    <row r="119" spans="2:45" ht="18" customHeight="1">
      <c r="B119" s="303" t="s">
        <v>82</v>
      </c>
      <c r="C119" s="304"/>
      <c r="D119" s="304"/>
      <c r="E119" s="305"/>
      <c r="F119" s="502">
        <f>'報告書（事業主控）'!F119</f>
        <v>0</v>
      </c>
      <c r="G119" s="503"/>
      <c r="H119" s="503"/>
      <c r="I119" s="503"/>
      <c r="J119" s="503"/>
      <c r="K119" s="503"/>
      <c r="L119" s="503"/>
      <c r="M119" s="503"/>
      <c r="N119" s="504"/>
      <c r="O119" s="303" t="s">
        <v>60</v>
      </c>
      <c r="P119" s="304"/>
      <c r="Q119" s="304"/>
      <c r="R119" s="304"/>
      <c r="S119" s="304"/>
      <c r="T119" s="304"/>
      <c r="U119" s="305"/>
      <c r="V119" s="511">
        <f>'報告書（事業主控）'!V119</f>
        <v>0</v>
      </c>
      <c r="W119" s="512"/>
      <c r="X119" s="512"/>
      <c r="Y119" s="513"/>
      <c r="Z119" s="51"/>
      <c r="AA119" s="71"/>
      <c r="AB119" s="71"/>
      <c r="AC119" s="64"/>
      <c r="AD119" s="51"/>
      <c r="AE119" s="71"/>
      <c r="AF119" s="71"/>
      <c r="AG119" s="64"/>
      <c r="AH119" s="511">
        <f>'報告書（事業主控）'!AH119</f>
        <v>0</v>
      </c>
      <c r="AI119" s="512"/>
      <c r="AJ119" s="512"/>
      <c r="AK119" s="513"/>
      <c r="AL119" s="51"/>
      <c r="AM119" s="52"/>
      <c r="AN119" s="511">
        <f>'報告書（事業主控）'!AN119</f>
        <v>0</v>
      </c>
      <c r="AO119" s="512"/>
      <c r="AP119" s="512"/>
      <c r="AQ119" s="512"/>
      <c r="AR119" s="512"/>
      <c r="AS119" s="72"/>
    </row>
    <row r="120" spans="2:45" ht="18" customHeight="1">
      <c r="B120" s="306"/>
      <c r="C120" s="307"/>
      <c r="D120" s="307"/>
      <c r="E120" s="308"/>
      <c r="F120" s="505"/>
      <c r="G120" s="506"/>
      <c r="H120" s="506"/>
      <c r="I120" s="506"/>
      <c r="J120" s="506"/>
      <c r="K120" s="506"/>
      <c r="L120" s="506"/>
      <c r="M120" s="506"/>
      <c r="N120" s="507"/>
      <c r="O120" s="306"/>
      <c r="P120" s="307"/>
      <c r="Q120" s="307"/>
      <c r="R120" s="307"/>
      <c r="S120" s="307"/>
      <c r="T120" s="307"/>
      <c r="U120" s="308"/>
      <c r="V120" s="327">
        <f>'報告書（事業主控）'!V120</f>
        <v>0</v>
      </c>
      <c r="W120" s="440"/>
      <c r="X120" s="440"/>
      <c r="Y120" s="443"/>
      <c r="Z120" s="327">
        <f>'報告書（事業主控）'!Z120</f>
        <v>0</v>
      </c>
      <c r="AA120" s="441"/>
      <c r="AB120" s="441"/>
      <c r="AC120" s="442"/>
      <c r="AD120" s="327">
        <f>'報告書（事業主控）'!AD120</f>
        <v>0</v>
      </c>
      <c r="AE120" s="441"/>
      <c r="AF120" s="441"/>
      <c r="AG120" s="442"/>
      <c r="AH120" s="327">
        <f>'報告書（事業主控）'!AH120</f>
        <v>0</v>
      </c>
      <c r="AI120" s="328"/>
      <c r="AJ120" s="328"/>
      <c r="AK120" s="328"/>
      <c r="AL120" s="53"/>
      <c r="AM120" s="54"/>
      <c r="AN120" s="327">
        <f>'報告書（事業主控）'!AN120</f>
        <v>0</v>
      </c>
      <c r="AO120" s="440"/>
      <c r="AP120" s="440"/>
      <c r="AQ120" s="440"/>
      <c r="AR120" s="440"/>
      <c r="AS120" s="183"/>
    </row>
    <row r="121" spans="2:45" ht="18" customHeight="1">
      <c r="B121" s="309"/>
      <c r="C121" s="310"/>
      <c r="D121" s="310"/>
      <c r="E121" s="311"/>
      <c r="F121" s="508"/>
      <c r="G121" s="509"/>
      <c r="H121" s="509"/>
      <c r="I121" s="509"/>
      <c r="J121" s="509"/>
      <c r="K121" s="509"/>
      <c r="L121" s="509"/>
      <c r="M121" s="509"/>
      <c r="N121" s="510"/>
      <c r="O121" s="309"/>
      <c r="P121" s="310"/>
      <c r="Q121" s="310"/>
      <c r="R121" s="310"/>
      <c r="S121" s="310"/>
      <c r="T121" s="310"/>
      <c r="U121" s="311"/>
      <c r="V121" s="514">
        <f>'報告書（事業主控）'!V121</f>
        <v>0</v>
      </c>
      <c r="W121" s="515"/>
      <c r="X121" s="515"/>
      <c r="Y121" s="516"/>
      <c r="Z121" s="514">
        <f>'報告書（事業主控）'!Z121</f>
        <v>0</v>
      </c>
      <c r="AA121" s="515"/>
      <c r="AB121" s="515"/>
      <c r="AC121" s="516"/>
      <c r="AD121" s="514">
        <f>'報告書（事業主控）'!AD121</f>
        <v>0</v>
      </c>
      <c r="AE121" s="515"/>
      <c r="AF121" s="515"/>
      <c r="AG121" s="516"/>
      <c r="AH121" s="514">
        <f>'報告書（事業主控）'!AH121</f>
        <v>0</v>
      </c>
      <c r="AI121" s="515"/>
      <c r="AJ121" s="515"/>
      <c r="AK121" s="516"/>
      <c r="AL121" s="55"/>
      <c r="AM121" s="56"/>
      <c r="AN121" s="514">
        <f>'報告書（事業主控）'!AN121</f>
        <v>0</v>
      </c>
      <c r="AO121" s="515"/>
      <c r="AP121" s="515"/>
      <c r="AQ121" s="515"/>
      <c r="AR121" s="515"/>
      <c r="AS121" s="56"/>
    </row>
    <row r="122" spans="2:45" ht="18" customHeight="1">
      <c r="AN122" s="501">
        <f>'報告書（事業主控）'!AN122</f>
        <v>0</v>
      </c>
      <c r="AO122" s="501"/>
      <c r="AP122" s="501"/>
      <c r="AQ122" s="501"/>
      <c r="AR122" s="501"/>
    </row>
    <row r="123" spans="2:45" ht="31.5" customHeight="1">
      <c r="AN123" s="80"/>
      <c r="AO123" s="80"/>
      <c r="AP123" s="80"/>
      <c r="AQ123" s="80"/>
      <c r="AR123" s="80"/>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50</v>
      </c>
      <c r="S130" s="4"/>
      <c r="T130" s="4"/>
      <c r="U130" s="4"/>
      <c r="V130" s="4"/>
      <c r="W130" s="4"/>
      <c r="AL130" s="46"/>
      <c r="AM130" s="46"/>
      <c r="AN130" s="46"/>
      <c r="AO130" s="46"/>
    </row>
    <row r="131" spans="2:45" ht="12.75" customHeight="1">
      <c r="M131" s="47"/>
      <c r="N131" s="47"/>
      <c r="O131" s="47"/>
      <c r="P131" s="47"/>
      <c r="Q131" s="47"/>
      <c r="R131" s="47"/>
      <c r="S131" s="47"/>
      <c r="T131" s="48"/>
      <c r="U131" s="48"/>
      <c r="V131" s="48"/>
      <c r="W131" s="48"/>
      <c r="X131" s="48"/>
      <c r="Y131" s="48"/>
      <c r="Z131" s="48"/>
      <c r="AA131" s="47"/>
      <c r="AB131" s="47"/>
      <c r="AC131" s="47"/>
      <c r="AL131" s="46"/>
      <c r="AM131" s="266" t="s">
        <v>265</v>
      </c>
      <c r="AN131" s="540"/>
      <c r="AO131" s="540"/>
      <c r="AP131" s="541"/>
    </row>
    <row r="132" spans="2:45" ht="12.75" customHeight="1">
      <c r="M132" s="47"/>
      <c r="N132" s="47"/>
      <c r="O132" s="47"/>
      <c r="P132" s="47"/>
      <c r="Q132" s="47"/>
      <c r="R132" s="47"/>
      <c r="S132" s="47"/>
      <c r="T132" s="48"/>
      <c r="U132" s="48"/>
      <c r="V132" s="48"/>
      <c r="W132" s="48"/>
      <c r="X132" s="48"/>
      <c r="Y132" s="48"/>
      <c r="Z132" s="48"/>
      <c r="AA132" s="47"/>
      <c r="AB132" s="47"/>
      <c r="AC132" s="47"/>
      <c r="AL132" s="46"/>
      <c r="AM132" s="542"/>
      <c r="AN132" s="543"/>
      <c r="AO132" s="543"/>
      <c r="AP132" s="544"/>
    </row>
    <row r="133" spans="2:45" ht="12.75" customHeight="1">
      <c r="M133" s="47"/>
      <c r="N133" s="47"/>
      <c r="O133" s="47"/>
      <c r="P133" s="47"/>
      <c r="Q133" s="47"/>
      <c r="R133" s="47"/>
      <c r="S133" s="47"/>
      <c r="T133" s="47"/>
      <c r="U133" s="47"/>
      <c r="V133" s="47"/>
      <c r="W133" s="47"/>
      <c r="X133" s="47"/>
      <c r="Y133" s="47"/>
      <c r="Z133" s="47"/>
      <c r="AA133" s="47"/>
      <c r="AB133" s="47"/>
      <c r="AC133" s="47"/>
      <c r="AL133" s="46"/>
      <c r="AM133" s="46"/>
      <c r="AN133" s="221"/>
      <c r="AO133" s="221"/>
    </row>
    <row r="134" spans="2:45" ht="6" customHeight="1">
      <c r="M134" s="47"/>
      <c r="N134" s="47"/>
      <c r="O134" s="47"/>
      <c r="P134" s="47"/>
      <c r="Q134" s="47"/>
      <c r="R134" s="47"/>
      <c r="S134" s="47"/>
      <c r="T134" s="47"/>
      <c r="U134" s="47"/>
      <c r="V134" s="47"/>
      <c r="W134" s="47"/>
      <c r="X134" s="47"/>
      <c r="Y134" s="47"/>
      <c r="Z134" s="47"/>
      <c r="AA134" s="47"/>
      <c r="AB134" s="47"/>
      <c r="AC134" s="47"/>
      <c r="AL134" s="46"/>
      <c r="AM134" s="46"/>
    </row>
    <row r="135" spans="2:45" ht="12.75" customHeight="1">
      <c r="B135" s="272" t="s">
        <v>2</v>
      </c>
      <c r="C135" s="273"/>
      <c r="D135" s="273"/>
      <c r="E135" s="273"/>
      <c r="F135" s="273"/>
      <c r="G135" s="273"/>
      <c r="H135" s="273"/>
      <c r="I135" s="273"/>
      <c r="J135" s="275" t="s">
        <v>10</v>
      </c>
      <c r="K135" s="275"/>
      <c r="L135" s="3" t="s">
        <v>3</v>
      </c>
      <c r="M135" s="275" t="s">
        <v>11</v>
      </c>
      <c r="N135" s="275"/>
      <c r="O135" s="276" t="s">
        <v>12</v>
      </c>
      <c r="P135" s="275"/>
      <c r="Q135" s="275"/>
      <c r="R135" s="275"/>
      <c r="S135" s="275"/>
      <c r="T135" s="275"/>
      <c r="U135" s="275" t="s">
        <v>13</v>
      </c>
      <c r="V135" s="275"/>
      <c r="W135" s="275"/>
      <c r="AD135" s="5"/>
      <c r="AE135" s="5"/>
      <c r="AF135" s="5"/>
      <c r="AG135" s="5"/>
      <c r="AH135" s="5"/>
      <c r="AI135" s="5"/>
      <c r="AJ135" s="5"/>
      <c r="AL135" s="277">
        <f ca="1">$AL$9</f>
        <v>30</v>
      </c>
      <c r="AM135" s="278"/>
      <c r="AN135" s="283" t="s">
        <v>4</v>
      </c>
      <c r="AO135" s="283"/>
      <c r="AP135" s="278">
        <v>4</v>
      </c>
      <c r="AQ135" s="278"/>
      <c r="AR135" s="283" t="s">
        <v>5</v>
      </c>
      <c r="AS135" s="286"/>
    </row>
    <row r="136" spans="2:45" ht="13.5" customHeight="1">
      <c r="B136" s="273"/>
      <c r="C136" s="273"/>
      <c r="D136" s="273"/>
      <c r="E136" s="273"/>
      <c r="F136" s="273"/>
      <c r="G136" s="273"/>
      <c r="H136" s="273"/>
      <c r="I136" s="273"/>
      <c r="J136" s="289">
        <f>$J$10</f>
        <v>0</v>
      </c>
      <c r="K136" s="291">
        <f>$K$10</f>
        <v>0</v>
      </c>
      <c r="L136" s="294">
        <f>$L$10</f>
        <v>0</v>
      </c>
      <c r="M136" s="297">
        <f>$M$10</f>
        <v>0</v>
      </c>
      <c r="N136" s="291">
        <f>$N$10</f>
        <v>0</v>
      </c>
      <c r="O136" s="297">
        <f>$O$10</f>
        <v>0</v>
      </c>
      <c r="P136" s="300">
        <f>$P$10</f>
        <v>0</v>
      </c>
      <c r="Q136" s="300">
        <f>$Q$10</f>
        <v>0</v>
      </c>
      <c r="R136" s="300">
        <f>$R$10</f>
        <v>0</v>
      </c>
      <c r="S136" s="300">
        <f>$S$10</f>
        <v>0</v>
      </c>
      <c r="T136" s="291">
        <f>$T$10</f>
        <v>0</v>
      </c>
      <c r="U136" s="297">
        <f>$U$10</f>
        <v>0</v>
      </c>
      <c r="V136" s="300">
        <f>$V$10</f>
        <v>0</v>
      </c>
      <c r="W136" s="291">
        <f>$W$10</f>
        <v>0</v>
      </c>
      <c r="AD136" s="5"/>
      <c r="AE136" s="5"/>
      <c r="AF136" s="5"/>
      <c r="AG136" s="5"/>
      <c r="AH136" s="5"/>
      <c r="AI136" s="5"/>
      <c r="AJ136" s="5"/>
      <c r="AL136" s="279"/>
      <c r="AM136" s="280"/>
      <c r="AN136" s="284"/>
      <c r="AO136" s="284"/>
      <c r="AP136" s="280"/>
      <c r="AQ136" s="280"/>
      <c r="AR136" s="284"/>
      <c r="AS136" s="287"/>
    </row>
    <row r="137" spans="2:45" ht="9" customHeight="1">
      <c r="B137" s="273"/>
      <c r="C137" s="273"/>
      <c r="D137" s="273"/>
      <c r="E137" s="273"/>
      <c r="F137" s="273"/>
      <c r="G137" s="273"/>
      <c r="H137" s="273"/>
      <c r="I137" s="273"/>
      <c r="J137" s="290"/>
      <c r="K137" s="292"/>
      <c r="L137" s="295"/>
      <c r="M137" s="298"/>
      <c r="N137" s="292"/>
      <c r="O137" s="298"/>
      <c r="P137" s="301"/>
      <c r="Q137" s="301"/>
      <c r="R137" s="301"/>
      <c r="S137" s="301"/>
      <c r="T137" s="292"/>
      <c r="U137" s="298"/>
      <c r="V137" s="301"/>
      <c r="W137" s="292"/>
      <c r="AD137" s="5"/>
      <c r="AE137" s="5"/>
      <c r="AF137" s="5"/>
      <c r="AG137" s="5"/>
      <c r="AH137" s="5"/>
      <c r="AI137" s="5"/>
      <c r="AJ137" s="5"/>
      <c r="AL137" s="281"/>
      <c r="AM137" s="282"/>
      <c r="AN137" s="285"/>
      <c r="AO137" s="285"/>
      <c r="AP137" s="282"/>
      <c r="AQ137" s="282"/>
      <c r="AR137" s="285"/>
      <c r="AS137" s="288"/>
    </row>
    <row r="138" spans="2:45" ht="6" customHeight="1">
      <c r="B138" s="274"/>
      <c r="C138" s="274"/>
      <c r="D138" s="274"/>
      <c r="E138" s="274"/>
      <c r="F138" s="274"/>
      <c r="G138" s="274"/>
      <c r="H138" s="274"/>
      <c r="I138" s="274"/>
      <c r="J138" s="290"/>
      <c r="K138" s="293"/>
      <c r="L138" s="296"/>
      <c r="M138" s="299"/>
      <c r="N138" s="293"/>
      <c r="O138" s="299"/>
      <c r="P138" s="302"/>
      <c r="Q138" s="302"/>
      <c r="R138" s="302"/>
      <c r="S138" s="302"/>
      <c r="T138" s="293"/>
      <c r="U138" s="299"/>
      <c r="V138" s="302"/>
      <c r="W138" s="293"/>
    </row>
    <row r="139" spans="2:45" ht="15" customHeight="1">
      <c r="B139" s="361" t="s">
        <v>51</v>
      </c>
      <c r="C139" s="362"/>
      <c r="D139" s="362"/>
      <c r="E139" s="362"/>
      <c r="F139" s="362"/>
      <c r="G139" s="362"/>
      <c r="H139" s="362"/>
      <c r="I139" s="363"/>
      <c r="J139" s="361" t="s">
        <v>6</v>
      </c>
      <c r="K139" s="362"/>
      <c r="L139" s="362"/>
      <c r="M139" s="362"/>
      <c r="N139" s="370"/>
      <c r="O139" s="373" t="s">
        <v>52</v>
      </c>
      <c r="P139" s="362"/>
      <c r="Q139" s="362"/>
      <c r="R139" s="362"/>
      <c r="S139" s="362"/>
      <c r="T139" s="362"/>
      <c r="U139" s="363"/>
      <c r="V139" s="12" t="s">
        <v>32</v>
      </c>
      <c r="W139" s="25"/>
      <c r="X139" s="25"/>
      <c r="Y139" s="376" t="s">
        <v>44</v>
      </c>
      <c r="Z139" s="376"/>
      <c r="AA139" s="376"/>
      <c r="AB139" s="376"/>
      <c r="AC139" s="376"/>
      <c r="AD139" s="376"/>
      <c r="AE139" s="376"/>
      <c r="AF139" s="376"/>
      <c r="AG139" s="376"/>
      <c r="AH139" s="376"/>
      <c r="AI139" s="25"/>
      <c r="AJ139" s="25"/>
      <c r="AK139" s="26"/>
      <c r="AL139" s="377" t="s">
        <v>55</v>
      </c>
      <c r="AM139" s="377"/>
      <c r="AN139" s="378" t="s">
        <v>33</v>
      </c>
      <c r="AO139" s="378"/>
      <c r="AP139" s="378"/>
      <c r="AQ139" s="378"/>
      <c r="AR139" s="378"/>
      <c r="AS139" s="379"/>
    </row>
    <row r="140" spans="2:45" ht="13.5" customHeight="1">
      <c r="B140" s="364"/>
      <c r="C140" s="365"/>
      <c r="D140" s="365"/>
      <c r="E140" s="365"/>
      <c r="F140" s="365"/>
      <c r="G140" s="365"/>
      <c r="H140" s="365"/>
      <c r="I140" s="366"/>
      <c r="J140" s="364"/>
      <c r="K140" s="365"/>
      <c r="L140" s="365"/>
      <c r="M140" s="365"/>
      <c r="N140" s="371"/>
      <c r="O140" s="374"/>
      <c r="P140" s="365"/>
      <c r="Q140" s="365"/>
      <c r="R140" s="365"/>
      <c r="S140" s="365"/>
      <c r="T140" s="365"/>
      <c r="U140" s="366"/>
      <c r="V140" s="380" t="s">
        <v>7</v>
      </c>
      <c r="W140" s="381"/>
      <c r="X140" s="381"/>
      <c r="Y140" s="382"/>
      <c r="Z140" s="386" t="s">
        <v>16</v>
      </c>
      <c r="AA140" s="387"/>
      <c r="AB140" s="387"/>
      <c r="AC140" s="388"/>
      <c r="AD140" s="392" t="s">
        <v>17</v>
      </c>
      <c r="AE140" s="393"/>
      <c r="AF140" s="393"/>
      <c r="AG140" s="394"/>
      <c r="AH140" s="538" t="s">
        <v>83</v>
      </c>
      <c r="AI140" s="283"/>
      <c r="AJ140" s="283"/>
      <c r="AK140" s="286"/>
      <c r="AL140" s="450" t="s">
        <v>18</v>
      </c>
      <c r="AM140" s="451"/>
      <c r="AN140" s="406" t="s">
        <v>19</v>
      </c>
      <c r="AO140" s="407"/>
      <c r="AP140" s="407"/>
      <c r="AQ140" s="407"/>
      <c r="AR140" s="408"/>
      <c r="AS140" s="409"/>
    </row>
    <row r="141" spans="2:45" ht="13.5" customHeight="1">
      <c r="B141" s="367"/>
      <c r="C141" s="368"/>
      <c r="D141" s="368"/>
      <c r="E141" s="368"/>
      <c r="F141" s="368"/>
      <c r="G141" s="368"/>
      <c r="H141" s="368"/>
      <c r="I141" s="369"/>
      <c r="J141" s="367"/>
      <c r="K141" s="368"/>
      <c r="L141" s="368"/>
      <c r="M141" s="368"/>
      <c r="N141" s="372"/>
      <c r="O141" s="375"/>
      <c r="P141" s="368"/>
      <c r="Q141" s="368"/>
      <c r="R141" s="368"/>
      <c r="S141" s="368"/>
      <c r="T141" s="368"/>
      <c r="U141" s="369"/>
      <c r="V141" s="383"/>
      <c r="W141" s="384"/>
      <c r="X141" s="384"/>
      <c r="Y141" s="385"/>
      <c r="Z141" s="389"/>
      <c r="AA141" s="390"/>
      <c r="AB141" s="390"/>
      <c r="AC141" s="391"/>
      <c r="AD141" s="395"/>
      <c r="AE141" s="396"/>
      <c r="AF141" s="396"/>
      <c r="AG141" s="397"/>
      <c r="AH141" s="539"/>
      <c r="AI141" s="285"/>
      <c r="AJ141" s="285"/>
      <c r="AK141" s="288"/>
      <c r="AL141" s="452"/>
      <c r="AM141" s="453"/>
      <c r="AN141" s="359"/>
      <c r="AO141" s="359"/>
      <c r="AP141" s="359"/>
      <c r="AQ141" s="359"/>
      <c r="AR141" s="359"/>
      <c r="AS141" s="360"/>
    </row>
    <row r="142" spans="2:45" ht="18" customHeight="1">
      <c r="B142" s="531">
        <f>'報告書（事業主控）'!B142</f>
        <v>0</v>
      </c>
      <c r="C142" s="532"/>
      <c r="D142" s="532"/>
      <c r="E142" s="532"/>
      <c r="F142" s="532"/>
      <c r="G142" s="532"/>
      <c r="H142" s="532"/>
      <c r="I142" s="533"/>
      <c r="J142" s="531">
        <f>'報告書（事業主控）'!J142</f>
        <v>0</v>
      </c>
      <c r="K142" s="532"/>
      <c r="L142" s="532"/>
      <c r="M142" s="532"/>
      <c r="N142" s="534"/>
      <c r="O142" s="66">
        <f>'報告書（事業主控）'!O142</f>
        <v>0</v>
      </c>
      <c r="P142" s="15" t="s">
        <v>45</v>
      </c>
      <c r="Q142" s="66">
        <f>'報告書（事業主控）'!Q142</f>
        <v>0</v>
      </c>
      <c r="R142" s="15" t="s">
        <v>46</v>
      </c>
      <c r="S142" s="66">
        <f>'報告書（事業主控）'!S142</f>
        <v>0</v>
      </c>
      <c r="T142" s="341" t="s">
        <v>47</v>
      </c>
      <c r="U142" s="341"/>
      <c r="V142" s="525">
        <f>'報告書（事業主控）'!V142</f>
        <v>0</v>
      </c>
      <c r="W142" s="526"/>
      <c r="X142" s="526"/>
      <c r="Y142" s="63" t="s">
        <v>8</v>
      </c>
      <c r="Z142" s="51"/>
      <c r="AA142" s="71"/>
      <c r="AB142" s="71"/>
      <c r="AC142" s="63" t="s">
        <v>8</v>
      </c>
      <c r="AD142" s="51"/>
      <c r="AE142" s="71"/>
      <c r="AF142" s="71"/>
      <c r="AG142" s="68" t="s">
        <v>8</v>
      </c>
      <c r="AH142" s="535">
        <f>'報告書（事業主控）'!AH142</f>
        <v>0</v>
      </c>
      <c r="AI142" s="536"/>
      <c r="AJ142" s="536"/>
      <c r="AK142" s="537"/>
      <c r="AL142" s="51"/>
      <c r="AM142" s="52"/>
      <c r="AN142" s="511">
        <f>'報告書（事業主控）'!AN142</f>
        <v>0</v>
      </c>
      <c r="AO142" s="512"/>
      <c r="AP142" s="512"/>
      <c r="AQ142" s="512"/>
      <c r="AR142" s="512"/>
      <c r="AS142" s="68" t="s">
        <v>8</v>
      </c>
    </row>
    <row r="143" spans="2:45" ht="18" customHeight="1">
      <c r="B143" s="520"/>
      <c r="C143" s="521"/>
      <c r="D143" s="521"/>
      <c r="E143" s="521"/>
      <c r="F143" s="521"/>
      <c r="G143" s="521"/>
      <c r="H143" s="521"/>
      <c r="I143" s="522"/>
      <c r="J143" s="520"/>
      <c r="K143" s="521"/>
      <c r="L143" s="521"/>
      <c r="M143" s="521"/>
      <c r="N143" s="524"/>
      <c r="O143" s="73">
        <f>'報告書（事業主控）'!O143</f>
        <v>0</v>
      </c>
      <c r="P143" s="74" t="s">
        <v>45</v>
      </c>
      <c r="Q143" s="73">
        <f>'報告書（事業主控）'!Q143</f>
        <v>0</v>
      </c>
      <c r="R143" s="74" t="s">
        <v>46</v>
      </c>
      <c r="S143" s="73">
        <f>'報告書（事業主控）'!S143</f>
        <v>0</v>
      </c>
      <c r="T143" s="347" t="s">
        <v>48</v>
      </c>
      <c r="U143" s="347"/>
      <c r="V143" s="514">
        <f>'報告書（事業主控）'!V143</f>
        <v>0</v>
      </c>
      <c r="W143" s="515"/>
      <c r="X143" s="515"/>
      <c r="Y143" s="515"/>
      <c r="Z143" s="514">
        <f>'報告書（事業主控）'!Z143</f>
        <v>0</v>
      </c>
      <c r="AA143" s="515"/>
      <c r="AB143" s="515"/>
      <c r="AC143" s="515"/>
      <c r="AD143" s="514">
        <f>'報告書（事業主控）'!AD143</f>
        <v>0</v>
      </c>
      <c r="AE143" s="515"/>
      <c r="AF143" s="515"/>
      <c r="AG143" s="516"/>
      <c r="AH143" s="527">
        <f>'報告書（事業主控）'!AH143</f>
        <v>0</v>
      </c>
      <c r="AI143" s="528"/>
      <c r="AJ143" s="528"/>
      <c r="AK143" s="529"/>
      <c r="AL143" s="355">
        <f>'報告書（事業主控）'!AL143</f>
        <v>0</v>
      </c>
      <c r="AM143" s="530"/>
      <c r="AN143" s="514">
        <f>'報告書（事業主控）'!AN143</f>
        <v>0</v>
      </c>
      <c r="AO143" s="515"/>
      <c r="AP143" s="515"/>
      <c r="AQ143" s="515"/>
      <c r="AR143" s="515"/>
      <c r="AS143" s="56"/>
    </row>
    <row r="144" spans="2:45" ht="18" customHeight="1">
      <c r="B144" s="517">
        <f>'報告書（事業主控）'!B144</f>
        <v>0</v>
      </c>
      <c r="C144" s="518"/>
      <c r="D144" s="518"/>
      <c r="E144" s="518"/>
      <c r="F144" s="518"/>
      <c r="G144" s="518"/>
      <c r="H144" s="518"/>
      <c r="I144" s="519"/>
      <c r="J144" s="517">
        <f>'報告書（事業主控）'!J144</f>
        <v>0</v>
      </c>
      <c r="K144" s="518"/>
      <c r="L144" s="518"/>
      <c r="M144" s="518"/>
      <c r="N144" s="523"/>
      <c r="O144" s="69">
        <f>'報告書（事業主控）'!O144</f>
        <v>0</v>
      </c>
      <c r="P144" s="5" t="s">
        <v>45</v>
      </c>
      <c r="Q144" s="69">
        <f>'報告書（事業主控）'!Q144</f>
        <v>0</v>
      </c>
      <c r="R144" s="5" t="s">
        <v>46</v>
      </c>
      <c r="S144" s="69">
        <f>'報告書（事業主控）'!S144</f>
        <v>0</v>
      </c>
      <c r="T144" s="445" t="s">
        <v>47</v>
      </c>
      <c r="U144" s="445"/>
      <c r="V144" s="525">
        <f>'報告書（事業主控）'!V144</f>
        <v>0</v>
      </c>
      <c r="W144" s="526"/>
      <c r="X144" s="526"/>
      <c r="Y144" s="64"/>
      <c r="Z144" s="51"/>
      <c r="AA144" s="71"/>
      <c r="AB144" s="71"/>
      <c r="AC144" s="64"/>
      <c r="AD144" s="51"/>
      <c r="AE144" s="71"/>
      <c r="AF144" s="71"/>
      <c r="AG144" s="64"/>
      <c r="AH144" s="511">
        <f>'報告書（事業主控）'!AH144</f>
        <v>0</v>
      </c>
      <c r="AI144" s="512"/>
      <c r="AJ144" s="512"/>
      <c r="AK144" s="513"/>
      <c r="AL144" s="51"/>
      <c r="AM144" s="52"/>
      <c r="AN144" s="511">
        <f>'報告書（事業主控）'!AN144</f>
        <v>0</v>
      </c>
      <c r="AO144" s="512"/>
      <c r="AP144" s="512"/>
      <c r="AQ144" s="512"/>
      <c r="AR144" s="512"/>
      <c r="AS144" s="72"/>
    </row>
    <row r="145" spans="2:45" ht="18" customHeight="1">
      <c r="B145" s="520"/>
      <c r="C145" s="521"/>
      <c r="D145" s="521"/>
      <c r="E145" s="521"/>
      <c r="F145" s="521"/>
      <c r="G145" s="521"/>
      <c r="H145" s="521"/>
      <c r="I145" s="522"/>
      <c r="J145" s="520"/>
      <c r="K145" s="521"/>
      <c r="L145" s="521"/>
      <c r="M145" s="521"/>
      <c r="N145" s="524"/>
      <c r="O145" s="73">
        <f>'報告書（事業主控）'!O145</f>
        <v>0</v>
      </c>
      <c r="P145" s="74" t="s">
        <v>45</v>
      </c>
      <c r="Q145" s="73">
        <f>'報告書（事業主控）'!Q145</f>
        <v>0</v>
      </c>
      <c r="R145" s="74" t="s">
        <v>46</v>
      </c>
      <c r="S145" s="73">
        <f>'報告書（事業主控）'!S145</f>
        <v>0</v>
      </c>
      <c r="T145" s="347" t="s">
        <v>48</v>
      </c>
      <c r="U145" s="347"/>
      <c r="V145" s="527">
        <f>'報告書（事業主控）'!V145</f>
        <v>0</v>
      </c>
      <c r="W145" s="528"/>
      <c r="X145" s="528"/>
      <c r="Y145" s="528"/>
      <c r="Z145" s="527">
        <f>'報告書（事業主控）'!Z145</f>
        <v>0</v>
      </c>
      <c r="AA145" s="528"/>
      <c r="AB145" s="528"/>
      <c r="AC145" s="528"/>
      <c r="AD145" s="527">
        <f>'報告書（事業主控）'!AD145</f>
        <v>0</v>
      </c>
      <c r="AE145" s="528"/>
      <c r="AF145" s="528"/>
      <c r="AG145" s="528"/>
      <c r="AH145" s="527">
        <f>'報告書（事業主控）'!AH145</f>
        <v>0</v>
      </c>
      <c r="AI145" s="528"/>
      <c r="AJ145" s="528"/>
      <c r="AK145" s="529"/>
      <c r="AL145" s="355">
        <f>'報告書（事業主控）'!AL145</f>
        <v>0</v>
      </c>
      <c r="AM145" s="530"/>
      <c r="AN145" s="514">
        <f>'報告書（事業主控）'!AN145</f>
        <v>0</v>
      </c>
      <c r="AO145" s="515"/>
      <c r="AP145" s="515"/>
      <c r="AQ145" s="515"/>
      <c r="AR145" s="515"/>
      <c r="AS145" s="56"/>
    </row>
    <row r="146" spans="2:45" ht="18" customHeight="1">
      <c r="B146" s="517">
        <f>'報告書（事業主控）'!B146</f>
        <v>0</v>
      </c>
      <c r="C146" s="518"/>
      <c r="D146" s="518"/>
      <c r="E146" s="518"/>
      <c r="F146" s="518"/>
      <c r="G146" s="518"/>
      <c r="H146" s="518"/>
      <c r="I146" s="519"/>
      <c r="J146" s="517">
        <f>'報告書（事業主控）'!J146</f>
        <v>0</v>
      </c>
      <c r="K146" s="518"/>
      <c r="L146" s="518"/>
      <c r="M146" s="518"/>
      <c r="N146" s="523"/>
      <c r="O146" s="69">
        <f>'報告書（事業主控）'!O146</f>
        <v>0</v>
      </c>
      <c r="P146" s="5" t="s">
        <v>45</v>
      </c>
      <c r="Q146" s="69">
        <f>'報告書（事業主控）'!Q146</f>
        <v>0</v>
      </c>
      <c r="R146" s="5" t="s">
        <v>46</v>
      </c>
      <c r="S146" s="69">
        <f>'報告書（事業主控）'!S146</f>
        <v>0</v>
      </c>
      <c r="T146" s="445" t="s">
        <v>47</v>
      </c>
      <c r="U146" s="445"/>
      <c r="V146" s="525">
        <f>'報告書（事業主控）'!V146</f>
        <v>0</v>
      </c>
      <c r="W146" s="526"/>
      <c r="X146" s="526"/>
      <c r="Y146" s="64"/>
      <c r="Z146" s="51"/>
      <c r="AA146" s="71"/>
      <c r="AB146" s="71"/>
      <c r="AC146" s="64"/>
      <c r="AD146" s="51"/>
      <c r="AE146" s="71"/>
      <c r="AF146" s="71"/>
      <c r="AG146" s="64"/>
      <c r="AH146" s="511">
        <f>'報告書（事業主控）'!AH146</f>
        <v>0</v>
      </c>
      <c r="AI146" s="512"/>
      <c r="AJ146" s="512"/>
      <c r="AK146" s="513"/>
      <c r="AL146" s="51"/>
      <c r="AM146" s="52"/>
      <c r="AN146" s="511">
        <f>'報告書（事業主控）'!AN146</f>
        <v>0</v>
      </c>
      <c r="AO146" s="512"/>
      <c r="AP146" s="512"/>
      <c r="AQ146" s="512"/>
      <c r="AR146" s="512"/>
      <c r="AS146" s="72"/>
    </row>
    <row r="147" spans="2:45" ht="18" customHeight="1">
      <c r="B147" s="520"/>
      <c r="C147" s="521"/>
      <c r="D147" s="521"/>
      <c r="E147" s="521"/>
      <c r="F147" s="521"/>
      <c r="G147" s="521"/>
      <c r="H147" s="521"/>
      <c r="I147" s="522"/>
      <c r="J147" s="520"/>
      <c r="K147" s="521"/>
      <c r="L147" s="521"/>
      <c r="M147" s="521"/>
      <c r="N147" s="524"/>
      <c r="O147" s="73">
        <f>'報告書（事業主控）'!O147</f>
        <v>0</v>
      </c>
      <c r="P147" s="74" t="s">
        <v>45</v>
      </c>
      <c r="Q147" s="73">
        <f>'報告書（事業主控）'!Q147</f>
        <v>0</v>
      </c>
      <c r="R147" s="74" t="s">
        <v>46</v>
      </c>
      <c r="S147" s="73">
        <f>'報告書（事業主控）'!S147</f>
        <v>0</v>
      </c>
      <c r="T147" s="347" t="s">
        <v>48</v>
      </c>
      <c r="U147" s="347"/>
      <c r="V147" s="527">
        <f>'報告書（事業主控）'!V147</f>
        <v>0</v>
      </c>
      <c r="W147" s="528"/>
      <c r="X147" s="528"/>
      <c r="Y147" s="528"/>
      <c r="Z147" s="527">
        <f>'報告書（事業主控）'!Z147</f>
        <v>0</v>
      </c>
      <c r="AA147" s="528"/>
      <c r="AB147" s="528"/>
      <c r="AC147" s="528"/>
      <c r="AD147" s="527">
        <f>'報告書（事業主控）'!AD147</f>
        <v>0</v>
      </c>
      <c r="AE147" s="528"/>
      <c r="AF147" s="528"/>
      <c r="AG147" s="528"/>
      <c r="AH147" s="527">
        <f>'報告書（事業主控）'!AH147</f>
        <v>0</v>
      </c>
      <c r="AI147" s="528"/>
      <c r="AJ147" s="528"/>
      <c r="AK147" s="529"/>
      <c r="AL147" s="355">
        <f>'報告書（事業主控）'!AL147</f>
        <v>0</v>
      </c>
      <c r="AM147" s="530"/>
      <c r="AN147" s="514">
        <f>'報告書（事業主控）'!AN147</f>
        <v>0</v>
      </c>
      <c r="AO147" s="515"/>
      <c r="AP147" s="515"/>
      <c r="AQ147" s="515"/>
      <c r="AR147" s="515"/>
      <c r="AS147" s="56"/>
    </row>
    <row r="148" spans="2:45" ht="18" customHeight="1">
      <c r="B148" s="517">
        <f>'報告書（事業主控）'!B148</f>
        <v>0</v>
      </c>
      <c r="C148" s="518"/>
      <c r="D148" s="518"/>
      <c r="E148" s="518"/>
      <c r="F148" s="518"/>
      <c r="G148" s="518"/>
      <c r="H148" s="518"/>
      <c r="I148" s="519"/>
      <c r="J148" s="517">
        <f>'報告書（事業主控）'!J148</f>
        <v>0</v>
      </c>
      <c r="K148" s="518"/>
      <c r="L148" s="518"/>
      <c r="M148" s="518"/>
      <c r="N148" s="523"/>
      <c r="O148" s="69">
        <f>'報告書（事業主控）'!O148</f>
        <v>0</v>
      </c>
      <c r="P148" s="5" t="s">
        <v>45</v>
      </c>
      <c r="Q148" s="69">
        <f>'報告書（事業主控）'!Q148</f>
        <v>0</v>
      </c>
      <c r="R148" s="5" t="s">
        <v>46</v>
      </c>
      <c r="S148" s="69">
        <f>'報告書（事業主控）'!S148</f>
        <v>0</v>
      </c>
      <c r="T148" s="445" t="s">
        <v>47</v>
      </c>
      <c r="U148" s="445"/>
      <c r="V148" s="525">
        <f>'報告書（事業主控）'!V148</f>
        <v>0</v>
      </c>
      <c r="W148" s="526"/>
      <c r="X148" s="526"/>
      <c r="Y148" s="64"/>
      <c r="Z148" s="51"/>
      <c r="AA148" s="71"/>
      <c r="AB148" s="71"/>
      <c r="AC148" s="64"/>
      <c r="AD148" s="51"/>
      <c r="AE148" s="71"/>
      <c r="AF148" s="71"/>
      <c r="AG148" s="64"/>
      <c r="AH148" s="511">
        <f>'報告書（事業主控）'!AH148</f>
        <v>0</v>
      </c>
      <c r="AI148" s="512"/>
      <c r="AJ148" s="512"/>
      <c r="AK148" s="513"/>
      <c r="AL148" s="51"/>
      <c r="AM148" s="52"/>
      <c r="AN148" s="511">
        <f>'報告書（事業主控）'!AN148</f>
        <v>0</v>
      </c>
      <c r="AO148" s="512"/>
      <c r="AP148" s="512"/>
      <c r="AQ148" s="512"/>
      <c r="AR148" s="512"/>
      <c r="AS148" s="72"/>
    </row>
    <row r="149" spans="2:45" ht="18" customHeight="1">
      <c r="B149" s="520"/>
      <c r="C149" s="521"/>
      <c r="D149" s="521"/>
      <c r="E149" s="521"/>
      <c r="F149" s="521"/>
      <c r="G149" s="521"/>
      <c r="H149" s="521"/>
      <c r="I149" s="522"/>
      <c r="J149" s="520"/>
      <c r="K149" s="521"/>
      <c r="L149" s="521"/>
      <c r="M149" s="521"/>
      <c r="N149" s="524"/>
      <c r="O149" s="73">
        <f>'報告書（事業主控）'!O149</f>
        <v>0</v>
      </c>
      <c r="P149" s="74" t="s">
        <v>45</v>
      </c>
      <c r="Q149" s="73">
        <f>'報告書（事業主控）'!Q149</f>
        <v>0</v>
      </c>
      <c r="R149" s="74" t="s">
        <v>46</v>
      </c>
      <c r="S149" s="73">
        <f>'報告書（事業主控）'!S149</f>
        <v>0</v>
      </c>
      <c r="T149" s="347" t="s">
        <v>48</v>
      </c>
      <c r="U149" s="347"/>
      <c r="V149" s="527">
        <f>'報告書（事業主控）'!V149</f>
        <v>0</v>
      </c>
      <c r="W149" s="528"/>
      <c r="X149" s="528"/>
      <c r="Y149" s="528"/>
      <c r="Z149" s="527">
        <f>'報告書（事業主控）'!Z149</f>
        <v>0</v>
      </c>
      <c r="AA149" s="528"/>
      <c r="AB149" s="528"/>
      <c r="AC149" s="528"/>
      <c r="AD149" s="527">
        <f>'報告書（事業主控）'!AD149</f>
        <v>0</v>
      </c>
      <c r="AE149" s="528"/>
      <c r="AF149" s="528"/>
      <c r="AG149" s="528"/>
      <c r="AH149" s="527">
        <f>'報告書（事業主控）'!AH149</f>
        <v>0</v>
      </c>
      <c r="AI149" s="528"/>
      <c r="AJ149" s="528"/>
      <c r="AK149" s="529"/>
      <c r="AL149" s="355">
        <f>'報告書（事業主控）'!AL149</f>
        <v>0</v>
      </c>
      <c r="AM149" s="530"/>
      <c r="AN149" s="514">
        <f>'報告書（事業主控）'!AN149</f>
        <v>0</v>
      </c>
      <c r="AO149" s="515"/>
      <c r="AP149" s="515"/>
      <c r="AQ149" s="515"/>
      <c r="AR149" s="515"/>
      <c r="AS149" s="56"/>
    </row>
    <row r="150" spans="2:45" ht="18" customHeight="1">
      <c r="B150" s="517">
        <f>'報告書（事業主控）'!B150</f>
        <v>0</v>
      </c>
      <c r="C150" s="518"/>
      <c r="D150" s="518"/>
      <c r="E150" s="518"/>
      <c r="F150" s="518"/>
      <c r="G150" s="518"/>
      <c r="H150" s="518"/>
      <c r="I150" s="519"/>
      <c r="J150" s="517">
        <f>'報告書（事業主控）'!J150</f>
        <v>0</v>
      </c>
      <c r="K150" s="518"/>
      <c r="L150" s="518"/>
      <c r="M150" s="518"/>
      <c r="N150" s="523"/>
      <c r="O150" s="69">
        <f>'報告書（事業主控）'!O150</f>
        <v>0</v>
      </c>
      <c r="P150" s="5" t="s">
        <v>45</v>
      </c>
      <c r="Q150" s="69">
        <f>'報告書（事業主控）'!Q150</f>
        <v>0</v>
      </c>
      <c r="R150" s="5" t="s">
        <v>46</v>
      </c>
      <c r="S150" s="69">
        <f>'報告書（事業主控）'!S150</f>
        <v>0</v>
      </c>
      <c r="T150" s="445" t="s">
        <v>47</v>
      </c>
      <c r="U150" s="445"/>
      <c r="V150" s="525">
        <f>'報告書（事業主控）'!V150</f>
        <v>0</v>
      </c>
      <c r="W150" s="526"/>
      <c r="X150" s="526"/>
      <c r="Y150" s="64"/>
      <c r="Z150" s="51"/>
      <c r="AA150" s="71"/>
      <c r="AB150" s="71"/>
      <c r="AC150" s="64"/>
      <c r="AD150" s="51"/>
      <c r="AE150" s="71"/>
      <c r="AF150" s="71"/>
      <c r="AG150" s="64"/>
      <c r="AH150" s="511">
        <f>'報告書（事業主控）'!AH150</f>
        <v>0</v>
      </c>
      <c r="AI150" s="512"/>
      <c r="AJ150" s="512"/>
      <c r="AK150" s="513"/>
      <c r="AL150" s="51"/>
      <c r="AM150" s="52"/>
      <c r="AN150" s="511">
        <f>'報告書（事業主控）'!AN150</f>
        <v>0</v>
      </c>
      <c r="AO150" s="512"/>
      <c r="AP150" s="512"/>
      <c r="AQ150" s="512"/>
      <c r="AR150" s="512"/>
      <c r="AS150" s="72"/>
    </row>
    <row r="151" spans="2:45" ht="18" customHeight="1">
      <c r="B151" s="520"/>
      <c r="C151" s="521"/>
      <c r="D151" s="521"/>
      <c r="E151" s="521"/>
      <c r="F151" s="521"/>
      <c r="G151" s="521"/>
      <c r="H151" s="521"/>
      <c r="I151" s="522"/>
      <c r="J151" s="520"/>
      <c r="K151" s="521"/>
      <c r="L151" s="521"/>
      <c r="M151" s="521"/>
      <c r="N151" s="524"/>
      <c r="O151" s="73">
        <f>'報告書（事業主控）'!O151</f>
        <v>0</v>
      </c>
      <c r="P151" s="74" t="s">
        <v>45</v>
      </c>
      <c r="Q151" s="73">
        <f>'報告書（事業主控）'!Q151</f>
        <v>0</v>
      </c>
      <c r="R151" s="74" t="s">
        <v>46</v>
      </c>
      <c r="S151" s="73">
        <f>'報告書（事業主控）'!S151</f>
        <v>0</v>
      </c>
      <c r="T151" s="347" t="s">
        <v>48</v>
      </c>
      <c r="U151" s="347"/>
      <c r="V151" s="527">
        <f>'報告書（事業主控）'!V151</f>
        <v>0</v>
      </c>
      <c r="W151" s="528"/>
      <c r="X151" s="528"/>
      <c r="Y151" s="528"/>
      <c r="Z151" s="527">
        <f>'報告書（事業主控）'!Z151</f>
        <v>0</v>
      </c>
      <c r="AA151" s="528"/>
      <c r="AB151" s="528"/>
      <c r="AC151" s="528"/>
      <c r="AD151" s="527">
        <f>'報告書（事業主控）'!AD151</f>
        <v>0</v>
      </c>
      <c r="AE151" s="528"/>
      <c r="AF151" s="528"/>
      <c r="AG151" s="528"/>
      <c r="AH151" s="527">
        <f>'報告書（事業主控）'!AH151</f>
        <v>0</v>
      </c>
      <c r="AI151" s="528"/>
      <c r="AJ151" s="528"/>
      <c r="AK151" s="529"/>
      <c r="AL151" s="355">
        <f>'報告書（事業主控）'!AL151</f>
        <v>0</v>
      </c>
      <c r="AM151" s="530"/>
      <c r="AN151" s="514">
        <f>'報告書（事業主控）'!AN151</f>
        <v>0</v>
      </c>
      <c r="AO151" s="515"/>
      <c r="AP151" s="515"/>
      <c r="AQ151" s="515"/>
      <c r="AR151" s="515"/>
      <c r="AS151" s="56"/>
    </row>
    <row r="152" spans="2:45" ht="18" customHeight="1">
      <c r="B152" s="517">
        <f>'報告書（事業主控）'!B152</f>
        <v>0</v>
      </c>
      <c r="C152" s="518"/>
      <c r="D152" s="518"/>
      <c r="E152" s="518"/>
      <c r="F152" s="518"/>
      <c r="G152" s="518"/>
      <c r="H152" s="518"/>
      <c r="I152" s="519"/>
      <c r="J152" s="517">
        <f>'報告書（事業主控）'!J152</f>
        <v>0</v>
      </c>
      <c r="K152" s="518"/>
      <c r="L152" s="518"/>
      <c r="M152" s="518"/>
      <c r="N152" s="523"/>
      <c r="O152" s="69">
        <f>'報告書（事業主控）'!O152</f>
        <v>0</v>
      </c>
      <c r="P152" s="5" t="s">
        <v>45</v>
      </c>
      <c r="Q152" s="69">
        <f>'報告書（事業主控）'!Q152</f>
        <v>0</v>
      </c>
      <c r="R152" s="5" t="s">
        <v>46</v>
      </c>
      <c r="S152" s="69">
        <f>'報告書（事業主控）'!S152</f>
        <v>0</v>
      </c>
      <c r="T152" s="445" t="s">
        <v>47</v>
      </c>
      <c r="U152" s="445"/>
      <c r="V152" s="525">
        <f>'報告書（事業主控）'!V152</f>
        <v>0</v>
      </c>
      <c r="W152" s="526"/>
      <c r="X152" s="526"/>
      <c r="Y152" s="64"/>
      <c r="Z152" s="51"/>
      <c r="AA152" s="71"/>
      <c r="AB152" s="71"/>
      <c r="AC152" s="64"/>
      <c r="AD152" s="51"/>
      <c r="AE152" s="71"/>
      <c r="AF152" s="71"/>
      <c r="AG152" s="64"/>
      <c r="AH152" s="511">
        <f>'報告書（事業主控）'!AH152</f>
        <v>0</v>
      </c>
      <c r="AI152" s="512"/>
      <c r="AJ152" s="512"/>
      <c r="AK152" s="513"/>
      <c r="AL152" s="51"/>
      <c r="AM152" s="52"/>
      <c r="AN152" s="511">
        <f>'報告書（事業主控）'!AN152</f>
        <v>0</v>
      </c>
      <c r="AO152" s="512"/>
      <c r="AP152" s="512"/>
      <c r="AQ152" s="512"/>
      <c r="AR152" s="512"/>
      <c r="AS152" s="72"/>
    </row>
    <row r="153" spans="2:45" ht="18" customHeight="1">
      <c r="B153" s="520"/>
      <c r="C153" s="521"/>
      <c r="D153" s="521"/>
      <c r="E153" s="521"/>
      <c r="F153" s="521"/>
      <c r="G153" s="521"/>
      <c r="H153" s="521"/>
      <c r="I153" s="522"/>
      <c r="J153" s="520"/>
      <c r="K153" s="521"/>
      <c r="L153" s="521"/>
      <c r="M153" s="521"/>
      <c r="N153" s="524"/>
      <c r="O153" s="73">
        <f>'報告書（事業主控）'!O153</f>
        <v>0</v>
      </c>
      <c r="P153" s="74" t="s">
        <v>45</v>
      </c>
      <c r="Q153" s="73">
        <f>'報告書（事業主控）'!Q153</f>
        <v>0</v>
      </c>
      <c r="R153" s="74" t="s">
        <v>46</v>
      </c>
      <c r="S153" s="73">
        <f>'報告書（事業主控）'!S153</f>
        <v>0</v>
      </c>
      <c r="T153" s="347" t="s">
        <v>48</v>
      </c>
      <c r="U153" s="347"/>
      <c r="V153" s="527">
        <f>'報告書（事業主控）'!V153</f>
        <v>0</v>
      </c>
      <c r="W153" s="528"/>
      <c r="X153" s="528"/>
      <c r="Y153" s="528"/>
      <c r="Z153" s="527">
        <f>'報告書（事業主控）'!Z153</f>
        <v>0</v>
      </c>
      <c r="AA153" s="528"/>
      <c r="AB153" s="528"/>
      <c r="AC153" s="528"/>
      <c r="AD153" s="527">
        <f>'報告書（事業主控）'!AD153</f>
        <v>0</v>
      </c>
      <c r="AE153" s="528"/>
      <c r="AF153" s="528"/>
      <c r="AG153" s="528"/>
      <c r="AH153" s="527">
        <f>'報告書（事業主控）'!AH153</f>
        <v>0</v>
      </c>
      <c r="AI153" s="528"/>
      <c r="AJ153" s="528"/>
      <c r="AK153" s="529"/>
      <c r="AL153" s="355">
        <f>'報告書（事業主控）'!AL153</f>
        <v>0</v>
      </c>
      <c r="AM153" s="530"/>
      <c r="AN153" s="514">
        <f>'報告書（事業主控）'!AN153</f>
        <v>0</v>
      </c>
      <c r="AO153" s="515"/>
      <c r="AP153" s="515"/>
      <c r="AQ153" s="515"/>
      <c r="AR153" s="515"/>
      <c r="AS153" s="56"/>
    </row>
    <row r="154" spans="2:45" ht="18" customHeight="1">
      <c r="B154" s="517">
        <f>'報告書（事業主控）'!B154</f>
        <v>0</v>
      </c>
      <c r="C154" s="518"/>
      <c r="D154" s="518"/>
      <c r="E154" s="518"/>
      <c r="F154" s="518"/>
      <c r="G154" s="518"/>
      <c r="H154" s="518"/>
      <c r="I154" s="519"/>
      <c r="J154" s="517">
        <f>'報告書（事業主控）'!J154</f>
        <v>0</v>
      </c>
      <c r="K154" s="518"/>
      <c r="L154" s="518"/>
      <c r="M154" s="518"/>
      <c r="N154" s="523"/>
      <c r="O154" s="69">
        <f>'報告書（事業主控）'!O154</f>
        <v>0</v>
      </c>
      <c r="P154" s="5" t="s">
        <v>45</v>
      </c>
      <c r="Q154" s="69">
        <f>'報告書（事業主控）'!Q154</f>
        <v>0</v>
      </c>
      <c r="R154" s="5" t="s">
        <v>46</v>
      </c>
      <c r="S154" s="69">
        <f>'報告書（事業主控）'!S154</f>
        <v>0</v>
      </c>
      <c r="T154" s="445" t="s">
        <v>47</v>
      </c>
      <c r="U154" s="445"/>
      <c r="V154" s="525">
        <f>'報告書（事業主控）'!V154</f>
        <v>0</v>
      </c>
      <c r="W154" s="526"/>
      <c r="X154" s="526"/>
      <c r="Y154" s="64"/>
      <c r="Z154" s="51"/>
      <c r="AA154" s="71"/>
      <c r="AB154" s="71"/>
      <c r="AC154" s="64"/>
      <c r="AD154" s="51"/>
      <c r="AE154" s="71"/>
      <c r="AF154" s="71"/>
      <c r="AG154" s="64"/>
      <c r="AH154" s="511">
        <f>'報告書（事業主控）'!AH154</f>
        <v>0</v>
      </c>
      <c r="AI154" s="512"/>
      <c r="AJ154" s="512"/>
      <c r="AK154" s="513"/>
      <c r="AL154" s="51"/>
      <c r="AM154" s="52"/>
      <c r="AN154" s="511">
        <f>'報告書（事業主控）'!AN154</f>
        <v>0</v>
      </c>
      <c r="AO154" s="512"/>
      <c r="AP154" s="512"/>
      <c r="AQ154" s="512"/>
      <c r="AR154" s="512"/>
      <c r="AS154" s="72"/>
    </row>
    <row r="155" spans="2:45" ht="18" customHeight="1">
      <c r="B155" s="520"/>
      <c r="C155" s="521"/>
      <c r="D155" s="521"/>
      <c r="E155" s="521"/>
      <c r="F155" s="521"/>
      <c r="G155" s="521"/>
      <c r="H155" s="521"/>
      <c r="I155" s="522"/>
      <c r="J155" s="520"/>
      <c r="K155" s="521"/>
      <c r="L155" s="521"/>
      <c r="M155" s="521"/>
      <c r="N155" s="524"/>
      <c r="O155" s="73">
        <f>'報告書（事業主控）'!O155</f>
        <v>0</v>
      </c>
      <c r="P155" s="74" t="s">
        <v>45</v>
      </c>
      <c r="Q155" s="73">
        <f>'報告書（事業主控）'!Q155</f>
        <v>0</v>
      </c>
      <c r="R155" s="74" t="s">
        <v>46</v>
      </c>
      <c r="S155" s="73">
        <f>'報告書（事業主控）'!S155</f>
        <v>0</v>
      </c>
      <c r="T155" s="347" t="s">
        <v>48</v>
      </c>
      <c r="U155" s="347"/>
      <c r="V155" s="527">
        <f>'報告書（事業主控）'!V155</f>
        <v>0</v>
      </c>
      <c r="W155" s="528"/>
      <c r="X155" s="528"/>
      <c r="Y155" s="528"/>
      <c r="Z155" s="527">
        <f>'報告書（事業主控）'!Z155</f>
        <v>0</v>
      </c>
      <c r="AA155" s="528"/>
      <c r="AB155" s="528"/>
      <c r="AC155" s="528"/>
      <c r="AD155" s="527">
        <f>'報告書（事業主控）'!AD155</f>
        <v>0</v>
      </c>
      <c r="AE155" s="528"/>
      <c r="AF155" s="528"/>
      <c r="AG155" s="528"/>
      <c r="AH155" s="527">
        <f>'報告書（事業主控）'!AH155</f>
        <v>0</v>
      </c>
      <c r="AI155" s="528"/>
      <c r="AJ155" s="528"/>
      <c r="AK155" s="529"/>
      <c r="AL155" s="355">
        <f>'報告書（事業主控）'!AL155</f>
        <v>0</v>
      </c>
      <c r="AM155" s="530"/>
      <c r="AN155" s="514">
        <f>'報告書（事業主控）'!AN155</f>
        <v>0</v>
      </c>
      <c r="AO155" s="515"/>
      <c r="AP155" s="515"/>
      <c r="AQ155" s="515"/>
      <c r="AR155" s="515"/>
      <c r="AS155" s="56"/>
    </row>
    <row r="156" spans="2:45" ht="18" customHeight="1">
      <c r="B156" s="517">
        <f>'報告書（事業主控）'!B156</f>
        <v>0</v>
      </c>
      <c r="C156" s="518"/>
      <c r="D156" s="518"/>
      <c r="E156" s="518"/>
      <c r="F156" s="518"/>
      <c r="G156" s="518"/>
      <c r="H156" s="518"/>
      <c r="I156" s="519"/>
      <c r="J156" s="517">
        <f>'報告書（事業主控）'!J156</f>
        <v>0</v>
      </c>
      <c r="K156" s="518"/>
      <c r="L156" s="518"/>
      <c r="M156" s="518"/>
      <c r="N156" s="523"/>
      <c r="O156" s="69">
        <f>'報告書（事業主控）'!O156</f>
        <v>0</v>
      </c>
      <c r="P156" s="5" t="s">
        <v>45</v>
      </c>
      <c r="Q156" s="69">
        <f>'報告書（事業主控）'!Q156</f>
        <v>0</v>
      </c>
      <c r="R156" s="5" t="s">
        <v>46</v>
      </c>
      <c r="S156" s="69">
        <f>'報告書（事業主控）'!S156</f>
        <v>0</v>
      </c>
      <c r="T156" s="445" t="s">
        <v>47</v>
      </c>
      <c r="U156" s="445"/>
      <c r="V156" s="525">
        <f>'報告書（事業主控）'!V156</f>
        <v>0</v>
      </c>
      <c r="W156" s="526"/>
      <c r="X156" s="526"/>
      <c r="Y156" s="64"/>
      <c r="Z156" s="51"/>
      <c r="AA156" s="71"/>
      <c r="AB156" s="71"/>
      <c r="AC156" s="64"/>
      <c r="AD156" s="51"/>
      <c r="AE156" s="71"/>
      <c r="AF156" s="71"/>
      <c r="AG156" s="64"/>
      <c r="AH156" s="511">
        <f>'報告書（事業主控）'!AH156</f>
        <v>0</v>
      </c>
      <c r="AI156" s="512"/>
      <c r="AJ156" s="512"/>
      <c r="AK156" s="513"/>
      <c r="AL156" s="51"/>
      <c r="AM156" s="52"/>
      <c r="AN156" s="511">
        <f>'報告書（事業主控）'!AN156</f>
        <v>0</v>
      </c>
      <c r="AO156" s="512"/>
      <c r="AP156" s="512"/>
      <c r="AQ156" s="512"/>
      <c r="AR156" s="512"/>
      <c r="AS156" s="72"/>
    </row>
    <row r="157" spans="2:45" ht="18" customHeight="1">
      <c r="B157" s="520"/>
      <c r="C157" s="521"/>
      <c r="D157" s="521"/>
      <c r="E157" s="521"/>
      <c r="F157" s="521"/>
      <c r="G157" s="521"/>
      <c r="H157" s="521"/>
      <c r="I157" s="522"/>
      <c r="J157" s="520"/>
      <c r="K157" s="521"/>
      <c r="L157" s="521"/>
      <c r="M157" s="521"/>
      <c r="N157" s="524"/>
      <c r="O157" s="73">
        <f>'報告書（事業主控）'!O157</f>
        <v>0</v>
      </c>
      <c r="P157" s="74" t="s">
        <v>45</v>
      </c>
      <c r="Q157" s="73">
        <f>'報告書（事業主控）'!Q157</f>
        <v>0</v>
      </c>
      <c r="R157" s="74" t="s">
        <v>46</v>
      </c>
      <c r="S157" s="73">
        <f>'報告書（事業主控）'!S157</f>
        <v>0</v>
      </c>
      <c r="T157" s="347" t="s">
        <v>48</v>
      </c>
      <c r="U157" s="347"/>
      <c r="V157" s="527">
        <f>'報告書（事業主控）'!V157</f>
        <v>0</v>
      </c>
      <c r="W157" s="528"/>
      <c r="X157" s="528"/>
      <c r="Y157" s="528"/>
      <c r="Z157" s="527">
        <f>'報告書（事業主控）'!Z157</f>
        <v>0</v>
      </c>
      <c r="AA157" s="528"/>
      <c r="AB157" s="528"/>
      <c r="AC157" s="528"/>
      <c r="AD157" s="527">
        <f>'報告書（事業主控）'!AD157</f>
        <v>0</v>
      </c>
      <c r="AE157" s="528"/>
      <c r="AF157" s="528"/>
      <c r="AG157" s="528"/>
      <c r="AH157" s="527">
        <f>'報告書（事業主控）'!AH157</f>
        <v>0</v>
      </c>
      <c r="AI157" s="528"/>
      <c r="AJ157" s="528"/>
      <c r="AK157" s="529"/>
      <c r="AL157" s="355">
        <f>'報告書（事業主控）'!AL157</f>
        <v>0</v>
      </c>
      <c r="AM157" s="530"/>
      <c r="AN157" s="514">
        <f>'報告書（事業主控）'!AN157</f>
        <v>0</v>
      </c>
      <c r="AO157" s="515"/>
      <c r="AP157" s="515"/>
      <c r="AQ157" s="515"/>
      <c r="AR157" s="515"/>
      <c r="AS157" s="56"/>
    </row>
    <row r="158" spans="2:45" ht="18" customHeight="1">
      <c r="B158" s="517">
        <f>'報告書（事業主控）'!B158</f>
        <v>0</v>
      </c>
      <c r="C158" s="518"/>
      <c r="D158" s="518"/>
      <c r="E158" s="518"/>
      <c r="F158" s="518"/>
      <c r="G158" s="518"/>
      <c r="H158" s="518"/>
      <c r="I158" s="519"/>
      <c r="J158" s="517">
        <f>'報告書（事業主控）'!J158</f>
        <v>0</v>
      </c>
      <c r="K158" s="518"/>
      <c r="L158" s="518"/>
      <c r="M158" s="518"/>
      <c r="N158" s="523"/>
      <c r="O158" s="69">
        <f>'報告書（事業主控）'!O158</f>
        <v>0</v>
      </c>
      <c r="P158" s="5" t="s">
        <v>45</v>
      </c>
      <c r="Q158" s="69">
        <f>'報告書（事業主控）'!Q158</f>
        <v>0</v>
      </c>
      <c r="R158" s="5" t="s">
        <v>46</v>
      </c>
      <c r="S158" s="69">
        <f>'報告書（事業主控）'!S158</f>
        <v>0</v>
      </c>
      <c r="T158" s="445" t="s">
        <v>47</v>
      </c>
      <c r="U158" s="445"/>
      <c r="V158" s="525">
        <f>'報告書（事業主控）'!V158</f>
        <v>0</v>
      </c>
      <c r="W158" s="526"/>
      <c r="X158" s="526"/>
      <c r="Y158" s="64"/>
      <c r="Z158" s="51"/>
      <c r="AA158" s="71"/>
      <c r="AB158" s="71"/>
      <c r="AC158" s="64"/>
      <c r="AD158" s="51"/>
      <c r="AE158" s="71"/>
      <c r="AF158" s="71"/>
      <c r="AG158" s="64"/>
      <c r="AH158" s="511">
        <f>'報告書（事業主控）'!AH158</f>
        <v>0</v>
      </c>
      <c r="AI158" s="512"/>
      <c r="AJ158" s="512"/>
      <c r="AK158" s="513"/>
      <c r="AL158" s="51"/>
      <c r="AM158" s="52"/>
      <c r="AN158" s="511">
        <f>'報告書（事業主控）'!AN158</f>
        <v>0</v>
      </c>
      <c r="AO158" s="512"/>
      <c r="AP158" s="512"/>
      <c r="AQ158" s="512"/>
      <c r="AR158" s="512"/>
      <c r="AS158" s="72"/>
    </row>
    <row r="159" spans="2:45" ht="18" customHeight="1">
      <c r="B159" s="520"/>
      <c r="C159" s="521"/>
      <c r="D159" s="521"/>
      <c r="E159" s="521"/>
      <c r="F159" s="521"/>
      <c r="G159" s="521"/>
      <c r="H159" s="521"/>
      <c r="I159" s="522"/>
      <c r="J159" s="520"/>
      <c r="K159" s="521"/>
      <c r="L159" s="521"/>
      <c r="M159" s="521"/>
      <c r="N159" s="524"/>
      <c r="O159" s="73">
        <f>'報告書（事業主控）'!O159</f>
        <v>0</v>
      </c>
      <c r="P159" s="74" t="s">
        <v>45</v>
      </c>
      <c r="Q159" s="73">
        <f>'報告書（事業主控）'!Q159</f>
        <v>0</v>
      </c>
      <c r="R159" s="74" t="s">
        <v>46</v>
      </c>
      <c r="S159" s="73">
        <f>'報告書（事業主控）'!S159</f>
        <v>0</v>
      </c>
      <c r="T159" s="347" t="s">
        <v>48</v>
      </c>
      <c r="U159" s="347"/>
      <c r="V159" s="527">
        <f>'報告書（事業主控）'!V159</f>
        <v>0</v>
      </c>
      <c r="W159" s="528"/>
      <c r="X159" s="528"/>
      <c r="Y159" s="528"/>
      <c r="Z159" s="527">
        <f>'報告書（事業主控）'!Z159</f>
        <v>0</v>
      </c>
      <c r="AA159" s="528"/>
      <c r="AB159" s="528"/>
      <c r="AC159" s="528"/>
      <c r="AD159" s="527">
        <f>'報告書（事業主控）'!AD159</f>
        <v>0</v>
      </c>
      <c r="AE159" s="528"/>
      <c r="AF159" s="528"/>
      <c r="AG159" s="528"/>
      <c r="AH159" s="527">
        <f>'報告書（事業主控）'!AH159</f>
        <v>0</v>
      </c>
      <c r="AI159" s="528"/>
      <c r="AJ159" s="528"/>
      <c r="AK159" s="529"/>
      <c r="AL159" s="355">
        <f>'報告書（事業主控）'!AL159</f>
        <v>0</v>
      </c>
      <c r="AM159" s="530"/>
      <c r="AN159" s="514">
        <f>'報告書（事業主控）'!AN159</f>
        <v>0</v>
      </c>
      <c r="AO159" s="515"/>
      <c r="AP159" s="515"/>
      <c r="AQ159" s="515"/>
      <c r="AR159" s="515"/>
      <c r="AS159" s="56"/>
    </row>
    <row r="160" spans="2:45" ht="18" customHeight="1">
      <c r="B160" s="303" t="s">
        <v>82</v>
      </c>
      <c r="C160" s="304"/>
      <c r="D160" s="304"/>
      <c r="E160" s="305"/>
      <c r="F160" s="502">
        <f>'報告書（事業主控）'!F160</f>
        <v>0</v>
      </c>
      <c r="G160" s="503"/>
      <c r="H160" s="503"/>
      <c r="I160" s="503"/>
      <c r="J160" s="503"/>
      <c r="K160" s="503"/>
      <c r="L160" s="503"/>
      <c r="M160" s="503"/>
      <c r="N160" s="504"/>
      <c r="O160" s="303" t="s">
        <v>49</v>
      </c>
      <c r="P160" s="304"/>
      <c r="Q160" s="304"/>
      <c r="R160" s="304"/>
      <c r="S160" s="304"/>
      <c r="T160" s="304"/>
      <c r="U160" s="305"/>
      <c r="V160" s="511">
        <f>'報告書（事業主控）'!V160</f>
        <v>0</v>
      </c>
      <c r="W160" s="512"/>
      <c r="X160" s="512"/>
      <c r="Y160" s="513"/>
      <c r="Z160" s="51"/>
      <c r="AA160" s="71"/>
      <c r="AB160" s="71"/>
      <c r="AC160" s="64"/>
      <c r="AD160" s="51"/>
      <c r="AE160" s="71"/>
      <c r="AF160" s="71"/>
      <c r="AG160" s="64"/>
      <c r="AH160" s="511">
        <f>'報告書（事業主控）'!AH160</f>
        <v>0</v>
      </c>
      <c r="AI160" s="512"/>
      <c r="AJ160" s="512"/>
      <c r="AK160" s="513"/>
      <c r="AL160" s="51"/>
      <c r="AM160" s="52"/>
      <c r="AN160" s="511">
        <f>'報告書（事業主控）'!AN160</f>
        <v>0</v>
      </c>
      <c r="AO160" s="512"/>
      <c r="AP160" s="512"/>
      <c r="AQ160" s="512"/>
      <c r="AR160" s="512"/>
      <c r="AS160" s="72"/>
    </row>
    <row r="161" spans="2:45" ht="18" customHeight="1">
      <c r="B161" s="306"/>
      <c r="C161" s="307"/>
      <c r="D161" s="307"/>
      <c r="E161" s="308"/>
      <c r="F161" s="505"/>
      <c r="G161" s="506"/>
      <c r="H161" s="506"/>
      <c r="I161" s="506"/>
      <c r="J161" s="506"/>
      <c r="K161" s="506"/>
      <c r="L161" s="506"/>
      <c r="M161" s="506"/>
      <c r="N161" s="507"/>
      <c r="O161" s="306"/>
      <c r="P161" s="307"/>
      <c r="Q161" s="307"/>
      <c r="R161" s="307"/>
      <c r="S161" s="307"/>
      <c r="T161" s="307"/>
      <c r="U161" s="308"/>
      <c r="V161" s="327">
        <f>'報告書（事業主控）'!V161</f>
        <v>0</v>
      </c>
      <c r="W161" s="440"/>
      <c r="X161" s="440"/>
      <c r="Y161" s="443"/>
      <c r="Z161" s="327">
        <f>'報告書（事業主控）'!Z161</f>
        <v>0</v>
      </c>
      <c r="AA161" s="441"/>
      <c r="AB161" s="441"/>
      <c r="AC161" s="442"/>
      <c r="AD161" s="327">
        <f>'報告書（事業主控）'!AD161</f>
        <v>0</v>
      </c>
      <c r="AE161" s="441"/>
      <c r="AF161" s="441"/>
      <c r="AG161" s="442"/>
      <c r="AH161" s="327">
        <f>'報告書（事業主控）'!AH161</f>
        <v>0</v>
      </c>
      <c r="AI161" s="328"/>
      <c r="AJ161" s="328"/>
      <c r="AK161" s="328"/>
      <c r="AL161" s="53"/>
      <c r="AM161" s="54"/>
      <c r="AN161" s="327">
        <f>'報告書（事業主控）'!AN161</f>
        <v>0</v>
      </c>
      <c r="AO161" s="440"/>
      <c r="AP161" s="440"/>
      <c r="AQ161" s="440"/>
      <c r="AR161" s="440"/>
      <c r="AS161" s="183"/>
    </row>
    <row r="162" spans="2:45" ht="18" customHeight="1">
      <c r="B162" s="309"/>
      <c r="C162" s="310"/>
      <c r="D162" s="310"/>
      <c r="E162" s="311"/>
      <c r="F162" s="508"/>
      <c r="G162" s="509"/>
      <c r="H162" s="509"/>
      <c r="I162" s="509"/>
      <c r="J162" s="509"/>
      <c r="K162" s="509"/>
      <c r="L162" s="509"/>
      <c r="M162" s="509"/>
      <c r="N162" s="510"/>
      <c r="O162" s="309"/>
      <c r="P162" s="310"/>
      <c r="Q162" s="310"/>
      <c r="R162" s="310"/>
      <c r="S162" s="310"/>
      <c r="T162" s="310"/>
      <c r="U162" s="311"/>
      <c r="V162" s="514">
        <f>'報告書（事業主控）'!V162</f>
        <v>0</v>
      </c>
      <c r="W162" s="515"/>
      <c r="X162" s="515"/>
      <c r="Y162" s="516"/>
      <c r="Z162" s="514">
        <f>'報告書（事業主控）'!Z162</f>
        <v>0</v>
      </c>
      <c r="AA162" s="515"/>
      <c r="AB162" s="515"/>
      <c r="AC162" s="516"/>
      <c r="AD162" s="514">
        <f>'報告書（事業主控）'!AD162</f>
        <v>0</v>
      </c>
      <c r="AE162" s="515"/>
      <c r="AF162" s="515"/>
      <c r="AG162" s="516"/>
      <c r="AH162" s="514">
        <f>'報告書（事業主控）'!AH162</f>
        <v>0</v>
      </c>
      <c r="AI162" s="515"/>
      <c r="AJ162" s="515"/>
      <c r="AK162" s="516"/>
      <c r="AL162" s="55"/>
      <c r="AM162" s="56"/>
      <c r="AN162" s="514">
        <f>'報告書（事業主控）'!AN162</f>
        <v>0</v>
      </c>
      <c r="AO162" s="515"/>
      <c r="AP162" s="515"/>
      <c r="AQ162" s="515"/>
      <c r="AR162" s="515"/>
      <c r="AS162" s="56"/>
    </row>
    <row r="163" spans="2:45" ht="18" customHeight="1">
      <c r="AN163" s="501">
        <f>'報告書（事業主控）'!AN163</f>
        <v>0</v>
      </c>
      <c r="AO163" s="501"/>
      <c r="AP163" s="501"/>
      <c r="AQ163" s="501"/>
      <c r="AR163" s="501"/>
    </row>
    <row r="164" spans="2:45" ht="31.5" customHeight="1">
      <c r="AN164" s="80"/>
      <c r="AO164" s="80"/>
      <c r="AP164" s="80"/>
      <c r="AQ164" s="80"/>
      <c r="AR164" s="80"/>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50</v>
      </c>
      <c r="S171" s="4"/>
      <c r="T171" s="4"/>
      <c r="U171" s="4"/>
      <c r="V171" s="4"/>
      <c r="W171" s="4"/>
      <c r="AL171" s="46"/>
      <c r="AM171" s="46"/>
      <c r="AN171" s="46"/>
      <c r="AO171" s="46"/>
    </row>
    <row r="172" spans="2:45" ht="12.75" customHeight="1">
      <c r="M172" s="47"/>
      <c r="N172" s="47"/>
      <c r="O172" s="47"/>
      <c r="P172" s="47"/>
      <c r="Q172" s="47"/>
      <c r="R172" s="47"/>
      <c r="S172" s="47"/>
      <c r="T172" s="48"/>
      <c r="U172" s="48"/>
      <c r="V172" s="48"/>
      <c r="W172" s="48"/>
      <c r="X172" s="48"/>
      <c r="Y172" s="48"/>
      <c r="Z172" s="48"/>
      <c r="AA172" s="47"/>
      <c r="AB172" s="47"/>
      <c r="AC172" s="47"/>
      <c r="AL172" s="46"/>
      <c r="AM172" s="266" t="s">
        <v>265</v>
      </c>
      <c r="AN172" s="540"/>
      <c r="AO172" s="540"/>
      <c r="AP172" s="541"/>
    </row>
    <row r="173" spans="2:45" ht="12.75" customHeight="1">
      <c r="M173" s="47"/>
      <c r="N173" s="47"/>
      <c r="O173" s="47"/>
      <c r="P173" s="47"/>
      <c r="Q173" s="47"/>
      <c r="R173" s="47"/>
      <c r="S173" s="47"/>
      <c r="T173" s="48"/>
      <c r="U173" s="48"/>
      <c r="V173" s="48"/>
      <c r="W173" s="48"/>
      <c r="X173" s="48"/>
      <c r="Y173" s="48"/>
      <c r="Z173" s="48"/>
      <c r="AA173" s="47"/>
      <c r="AB173" s="47"/>
      <c r="AC173" s="47"/>
      <c r="AL173" s="46"/>
      <c r="AM173" s="542"/>
      <c r="AN173" s="543"/>
      <c r="AO173" s="543"/>
      <c r="AP173" s="544"/>
    </row>
    <row r="174" spans="2:45" ht="12.75" customHeight="1">
      <c r="M174" s="47"/>
      <c r="N174" s="47"/>
      <c r="O174" s="47"/>
      <c r="P174" s="47"/>
      <c r="Q174" s="47"/>
      <c r="R174" s="47"/>
      <c r="S174" s="47"/>
      <c r="T174" s="47"/>
      <c r="U174" s="47"/>
      <c r="V174" s="47"/>
      <c r="W174" s="47"/>
      <c r="X174" s="47"/>
      <c r="Y174" s="47"/>
      <c r="Z174" s="47"/>
      <c r="AA174" s="47"/>
      <c r="AB174" s="47"/>
      <c r="AC174" s="47"/>
      <c r="AL174" s="46"/>
      <c r="AM174" s="46"/>
      <c r="AN174" s="221"/>
      <c r="AO174" s="221"/>
    </row>
    <row r="175" spans="2:45" ht="6" customHeight="1">
      <c r="M175" s="47"/>
      <c r="N175" s="47"/>
      <c r="O175" s="47"/>
      <c r="P175" s="47"/>
      <c r="Q175" s="47"/>
      <c r="R175" s="47"/>
      <c r="S175" s="47"/>
      <c r="T175" s="47"/>
      <c r="U175" s="47"/>
      <c r="V175" s="47"/>
      <c r="W175" s="47"/>
      <c r="X175" s="47"/>
      <c r="Y175" s="47"/>
      <c r="Z175" s="47"/>
      <c r="AA175" s="47"/>
      <c r="AB175" s="47"/>
      <c r="AC175" s="47"/>
      <c r="AL175" s="46"/>
      <c r="AM175" s="46"/>
    </row>
    <row r="176" spans="2:45" ht="12.75" customHeight="1">
      <c r="B176" s="272" t="s">
        <v>2</v>
      </c>
      <c r="C176" s="273"/>
      <c r="D176" s="273"/>
      <c r="E176" s="273"/>
      <c r="F176" s="273"/>
      <c r="G176" s="273"/>
      <c r="H176" s="273"/>
      <c r="I176" s="273"/>
      <c r="J176" s="275" t="s">
        <v>10</v>
      </c>
      <c r="K176" s="275"/>
      <c r="L176" s="3" t="s">
        <v>3</v>
      </c>
      <c r="M176" s="275" t="s">
        <v>11</v>
      </c>
      <c r="N176" s="275"/>
      <c r="O176" s="276" t="s">
        <v>12</v>
      </c>
      <c r="P176" s="275"/>
      <c r="Q176" s="275"/>
      <c r="R176" s="275"/>
      <c r="S176" s="275"/>
      <c r="T176" s="275"/>
      <c r="U176" s="275" t="s">
        <v>13</v>
      </c>
      <c r="V176" s="275"/>
      <c r="W176" s="275"/>
      <c r="AD176" s="5"/>
      <c r="AE176" s="5"/>
      <c r="AF176" s="5"/>
      <c r="AG176" s="5"/>
      <c r="AH176" s="5"/>
      <c r="AI176" s="5"/>
      <c r="AJ176" s="5"/>
      <c r="AL176" s="277">
        <f ca="1">$AL$9</f>
        <v>30</v>
      </c>
      <c r="AM176" s="278"/>
      <c r="AN176" s="283" t="s">
        <v>4</v>
      </c>
      <c r="AO176" s="283"/>
      <c r="AP176" s="278">
        <v>5</v>
      </c>
      <c r="AQ176" s="278"/>
      <c r="AR176" s="283" t="s">
        <v>5</v>
      </c>
      <c r="AS176" s="286"/>
    </row>
    <row r="177" spans="2:45" ht="13.5" customHeight="1">
      <c r="B177" s="273"/>
      <c r="C177" s="273"/>
      <c r="D177" s="273"/>
      <c r="E177" s="273"/>
      <c r="F177" s="273"/>
      <c r="G177" s="273"/>
      <c r="H177" s="273"/>
      <c r="I177" s="273"/>
      <c r="J177" s="289">
        <f>$J$10</f>
        <v>0</v>
      </c>
      <c r="K177" s="291">
        <f>$K$10</f>
        <v>0</v>
      </c>
      <c r="L177" s="294">
        <f>$L$10</f>
        <v>0</v>
      </c>
      <c r="M177" s="297">
        <f>$M$10</f>
        <v>0</v>
      </c>
      <c r="N177" s="291">
        <f>$N$10</f>
        <v>0</v>
      </c>
      <c r="O177" s="297">
        <f>$O$10</f>
        <v>0</v>
      </c>
      <c r="P177" s="300">
        <f>$P$10</f>
        <v>0</v>
      </c>
      <c r="Q177" s="300">
        <f>$Q$10</f>
        <v>0</v>
      </c>
      <c r="R177" s="300">
        <f>$R$10</f>
        <v>0</v>
      </c>
      <c r="S177" s="300">
        <f>$S$10</f>
        <v>0</v>
      </c>
      <c r="T177" s="291">
        <f>$T$10</f>
        <v>0</v>
      </c>
      <c r="U177" s="297">
        <f>$U$10</f>
        <v>0</v>
      </c>
      <c r="V177" s="300">
        <f>$V$10</f>
        <v>0</v>
      </c>
      <c r="W177" s="291">
        <f>$W$10</f>
        <v>0</v>
      </c>
      <c r="AD177" s="5"/>
      <c r="AE177" s="5"/>
      <c r="AF177" s="5"/>
      <c r="AG177" s="5"/>
      <c r="AH177" s="5"/>
      <c r="AI177" s="5"/>
      <c r="AJ177" s="5"/>
      <c r="AL177" s="279"/>
      <c r="AM177" s="280"/>
      <c r="AN177" s="284"/>
      <c r="AO177" s="284"/>
      <c r="AP177" s="280"/>
      <c r="AQ177" s="280"/>
      <c r="AR177" s="284"/>
      <c r="AS177" s="287"/>
    </row>
    <row r="178" spans="2:45" ht="9" customHeight="1">
      <c r="B178" s="273"/>
      <c r="C178" s="273"/>
      <c r="D178" s="273"/>
      <c r="E178" s="273"/>
      <c r="F178" s="273"/>
      <c r="G178" s="273"/>
      <c r="H178" s="273"/>
      <c r="I178" s="273"/>
      <c r="J178" s="290"/>
      <c r="K178" s="292"/>
      <c r="L178" s="295"/>
      <c r="M178" s="298"/>
      <c r="N178" s="292"/>
      <c r="O178" s="298"/>
      <c r="P178" s="301"/>
      <c r="Q178" s="301"/>
      <c r="R178" s="301"/>
      <c r="S178" s="301"/>
      <c r="T178" s="292"/>
      <c r="U178" s="298"/>
      <c r="V178" s="301"/>
      <c r="W178" s="292"/>
      <c r="AD178" s="5"/>
      <c r="AE178" s="5"/>
      <c r="AF178" s="5"/>
      <c r="AG178" s="5"/>
      <c r="AH178" s="5"/>
      <c r="AI178" s="5"/>
      <c r="AJ178" s="5"/>
      <c r="AL178" s="281"/>
      <c r="AM178" s="282"/>
      <c r="AN178" s="285"/>
      <c r="AO178" s="285"/>
      <c r="AP178" s="282"/>
      <c r="AQ178" s="282"/>
      <c r="AR178" s="285"/>
      <c r="AS178" s="288"/>
    </row>
    <row r="179" spans="2:45" ht="6" customHeight="1">
      <c r="B179" s="274"/>
      <c r="C179" s="274"/>
      <c r="D179" s="274"/>
      <c r="E179" s="274"/>
      <c r="F179" s="274"/>
      <c r="G179" s="274"/>
      <c r="H179" s="274"/>
      <c r="I179" s="274"/>
      <c r="J179" s="290"/>
      <c r="K179" s="293"/>
      <c r="L179" s="296"/>
      <c r="M179" s="299"/>
      <c r="N179" s="293"/>
      <c r="O179" s="299"/>
      <c r="P179" s="302"/>
      <c r="Q179" s="302"/>
      <c r="R179" s="302"/>
      <c r="S179" s="302"/>
      <c r="T179" s="293"/>
      <c r="U179" s="299"/>
      <c r="V179" s="302"/>
      <c r="W179" s="293"/>
    </row>
    <row r="180" spans="2:45" ht="15" customHeight="1">
      <c r="B180" s="361" t="s">
        <v>51</v>
      </c>
      <c r="C180" s="362"/>
      <c r="D180" s="362"/>
      <c r="E180" s="362"/>
      <c r="F180" s="362"/>
      <c r="G180" s="362"/>
      <c r="H180" s="362"/>
      <c r="I180" s="363"/>
      <c r="J180" s="361" t="s">
        <v>6</v>
      </c>
      <c r="K180" s="362"/>
      <c r="L180" s="362"/>
      <c r="M180" s="362"/>
      <c r="N180" s="370"/>
      <c r="O180" s="373" t="s">
        <v>52</v>
      </c>
      <c r="P180" s="362"/>
      <c r="Q180" s="362"/>
      <c r="R180" s="362"/>
      <c r="S180" s="362"/>
      <c r="T180" s="362"/>
      <c r="U180" s="363"/>
      <c r="V180" s="12" t="s">
        <v>32</v>
      </c>
      <c r="W180" s="25"/>
      <c r="X180" s="25"/>
      <c r="Y180" s="376" t="s">
        <v>44</v>
      </c>
      <c r="Z180" s="376"/>
      <c r="AA180" s="376"/>
      <c r="AB180" s="376"/>
      <c r="AC180" s="376"/>
      <c r="AD180" s="376"/>
      <c r="AE180" s="376"/>
      <c r="AF180" s="376"/>
      <c r="AG180" s="376"/>
      <c r="AH180" s="376"/>
      <c r="AI180" s="25"/>
      <c r="AJ180" s="25"/>
      <c r="AK180" s="26"/>
      <c r="AL180" s="377" t="s">
        <v>55</v>
      </c>
      <c r="AM180" s="377"/>
      <c r="AN180" s="378" t="s">
        <v>33</v>
      </c>
      <c r="AO180" s="378"/>
      <c r="AP180" s="378"/>
      <c r="AQ180" s="378"/>
      <c r="AR180" s="378"/>
      <c r="AS180" s="379"/>
    </row>
    <row r="181" spans="2:45" ht="13.5" customHeight="1">
      <c r="B181" s="364"/>
      <c r="C181" s="365"/>
      <c r="D181" s="365"/>
      <c r="E181" s="365"/>
      <c r="F181" s="365"/>
      <c r="G181" s="365"/>
      <c r="H181" s="365"/>
      <c r="I181" s="366"/>
      <c r="J181" s="364"/>
      <c r="K181" s="365"/>
      <c r="L181" s="365"/>
      <c r="M181" s="365"/>
      <c r="N181" s="371"/>
      <c r="O181" s="374"/>
      <c r="P181" s="365"/>
      <c r="Q181" s="365"/>
      <c r="R181" s="365"/>
      <c r="S181" s="365"/>
      <c r="T181" s="365"/>
      <c r="U181" s="366"/>
      <c r="V181" s="380" t="s">
        <v>7</v>
      </c>
      <c r="W181" s="381"/>
      <c r="X181" s="381"/>
      <c r="Y181" s="382"/>
      <c r="Z181" s="386" t="s">
        <v>16</v>
      </c>
      <c r="AA181" s="387"/>
      <c r="AB181" s="387"/>
      <c r="AC181" s="388"/>
      <c r="AD181" s="392" t="s">
        <v>17</v>
      </c>
      <c r="AE181" s="393"/>
      <c r="AF181" s="393"/>
      <c r="AG181" s="394"/>
      <c r="AH181" s="538" t="s">
        <v>83</v>
      </c>
      <c r="AI181" s="283"/>
      <c r="AJ181" s="283"/>
      <c r="AK181" s="286"/>
      <c r="AL181" s="450" t="s">
        <v>18</v>
      </c>
      <c r="AM181" s="451"/>
      <c r="AN181" s="406" t="s">
        <v>19</v>
      </c>
      <c r="AO181" s="407"/>
      <c r="AP181" s="407"/>
      <c r="AQ181" s="407"/>
      <c r="AR181" s="408"/>
      <c r="AS181" s="409"/>
    </row>
    <row r="182" spans="2:45" ht="13.5" customHeight="1">
      <c r="B182" s="367"/>
      <c r="C182" s="368"/>
      <c r="D182" s="368"/>
      <c r="E182" s="368"/>
      <c r="F182" s="368"/>
      <c r="G182" s="368"/>
      <c r="H182" s="368"/>
      <c r="I182" s="369"/>
      <c r="J182" s="367"/>
      <c r="K182" s="368"/>
      <c r="L182" s="368"/>
      <c r="M182" s="368"/>
      <c r="N182" s="372"/>
      <c r="O182" s="375"/>
      <c r="P182" s="368"/>
      <c r="Q182" s="368"/>
      <c r="R182" s="368"/>
      <c r="S182" s="368"/>
      <c r="T182" s="368"/>
      <c r="U182" s="369"/>
      <c r="V182" s="383"/>
      <c r="W182" s="384"/>
      <c r="X182" s="384"/>
      <c r="Y182" s="385"/>
      <c r="Z182" s="389"/>
      <c r="AA182" s="390"/>
      <c r="AB182" s="390"/>
      <c r="AC182" s="391"/>
      <c r="AD182" s="395"/>
      <c r="AE182" s="396"/>
      <c r="AF182" s="396"/>
      <c r="AG182" s="397"/>
      <c r="AH182" s="539"/>
      <c r="AI182" s="285"/>
      <c r="AJ182" s="285"/>
      <c r="AK182" s="288"/>
      <c r="AL182" s="452"/>
      <c r="AM182" s="453"/>
      <c r="AN182" s="359"/>
      <c r="AO182" s="359"/>
      <c r="AP182" s="359"/>
      <c r="AQ182" s="359"/>
      <c r="AR182" s="359"/>
      <c r="AS182" s="360"/>
    </row>
    <row r="183" spans="2:45" ht="18" customHeight="1">
      <c r="B183" s="531">
        <f>'報告書（事業主控）'!B306</f>
        <v>0</v>
      </c>
      <c r="C183" s="532"/>
      <c r="D183" s="532"/>
      <c r="E183" s="532"/>
      <c r="F183" s="532"/>
      <c r="G183" s="532"/>
      <c r="H183" s="532"/>
      <c r="I183" s="533"/>
      <c r="J183" s="531">
        <f>'報告書（事業主控）'!J306</f>
        <v>0</v>
      </c>
      <c r="K183" s="532"/>
      <c r="L183" s="532"/>
      <c r="M183" s="532"/>
      <c r="N183" s="534"/>
      <c r="O183" s="66">
        <f>'報告書（事業主控）'!O306</f>
        <v>0</v>
      </c>
      <c r="P183" s="15" t="s">
        <v>45</v>
      </c>
      <c r="Q183" s="66">
        <f>'報告書（事業主控）'!Q306</f>
        <v>0</v>
      </c>
      <c r="R183" s="15" t="s">
        <v>46</v>
      </c>
      <c r="S183" s="66">
        <f>'報告書（事業主控）'!S306</f>
        <v>0</v>
      </c>
      <c r="T183" s="341" t="s">
        <v>47</v>
      </c>
      <c r="U183" s="341"/>
      <c r="V183" s="525">
        <f>'報告書（事業主控）'!V306</f>
        <v>0</v>
      </c>
      <c r="W183" s="526"/>
      <c r="X183" s="526"/>
      <c r="Y183" s="63" t="s">
        <v>8</v>
      </c>
      <c r="Z183" s="51"/>
      <c r="AA183" s="71"/>
      <c r="AB183" s="71"/>
      <c r="AC183" s="63" t="s">
        <v>8</v>
      </c>
      <c r="AD183" s="51"/>
      <c r="AE183" s="71"/>
      <c r="AF183" s="71"/>
      <c r="AG183" s="68" t="s">
        <v>8</v>
      </c>
      <c r="AH183" s="535">
        <f>'報告書（事業主控）'!AH306</f>
        <v>0</v>
      </c>
      <c r="AI183" s="536"/>
      <c r="AJ183" s="536"/>
      <c r="AK183" s="537"/>
      <c r="AL183" s="51"/>
      <c r="AM183" s="52"/>
      <c r="AN183" s="511">
        <f>'報告書（事業主控）'!AN306</f>
        <v>0</v>
      </c>
      <c r="AO183" s="512"/>
      <c r="AP183" s="512"/>
      <c r="AQ183" s="512"/>
      <c r="AR183" s="512"/>
      <c r="AS183" s="68" t="s">
        <v>8</v>
      </c>
    </row>
    <row r="184" spans="2:45" ht="18" customHeight="1">
      <c r="B184" s="520"/>
      <c r="C184" s="521"/>
      <c r="D184" s="521"/>
      <c r="E184" s="521"/>
      <c r="F184" s="521"/>
      <c r="G184" s="521"/>
      <c r="H184" s="521"/>
      <c r="I184" s="522"/>
      <c r="J184" s="520"/>
      <c r="K184" s="521"/>
      <c r="L184" s="521"/>
      <c r="M184" s="521"/>
      <c r="N184" s="524"/>
      <c r="O184" s="73">
        <f>'報告書（事業主控）'!O307</f>
        <v>0</v>
      </c>
      <c r="P184" s="74" t="s">
        <v>45</v>
      </c>
      <c r="Q184" s="73">
        <f>'報告書（事業主控）'!Q307</f>
        <v>0</v>
      </c>
      <c r="R184" s="74" t="s">
        <v>46</v>
      </c>
      <c r="S184" s="73">
        <f>'報告書（事業主控）'!S307</f>
        <v>0</v>
      </c>
      <c r="T184" s="347" t="s">
        <v>48</v>
      </c>
      <c r="U184" s="347"/>
      <c r="V184" s="514">
        <f>'報告書（事業主控）'!V307</f>
        <v>0</v>
      </c>
      <c r="W184" s="515"/>
      <c r="X184" s="515"/>
      <c r="Y184" s="515"/>
      <c r="Z184" s="514">
        <f>'報告書（事業主控）'!Z307</f>
        <v>0</v>
      </c>
      <c r="AA184" s="515"/>
      <c r="AB184" s="515"/>
      <c r="AC184" s="515"/>
      <c r="AD184" s="514">
        <f>'報告書（事業主控）'!AD307</f>
        <v>0</v>
      </c>
      <c r="AE184" s="515"/>
      <c r="AF184" s="515"/>
      <c r="AG184" s="516"/>
      <c r="AH184" s="527">
        <f>'報告書（事業主控）'!AH307</f>
        <v>0</v>
      </c>
      <c r="AI184" s="528"/>
      <c r="AJ184" s="528"/>
      <c r="AK184" s="529"/>
      <c r="AL184" s="355">
        <f>'報告書（事業主控）'!AL307</f>
        <v>0</v>
      </c>
      <c r="AM184" s="530"/>
      <c r="AN184" s="514">
        <f>'報告書（事業主控）'!AN307</f>
        <v>0</v>
      </c>
      <c r="AO184" s="515"/>
      <c r="AP184" s="515"/>
      <c r="AQ184" s="515"/>
      <c r="AR184" s="515"/>
      <c r="AS184" s="56"/>
    </row>
    <row r="185" spans="2:45" ht="18" customHeight="1">
      <c r="B185" s="517">
        <f>'報告書（事業主控）'!B308</f>
        <v>0</v>
      </c>
      <c r="C185" s="518"/>
      <c r="D185" s="518"/>
      <c r="E185" s="518"/>
      <c r="F185" s="518"/>
      <c r="G185" s="518"/>
      <c r="H185" s="518"/>
      <c r="I185" s="519"/>
      <c r="J185" s="517">
        <f>'報告書（事業主控）'!J308</f>
        <v>0</v>
      </c>
      <c r="K185" s="518"/>
      <c r="L185" s="518"/>
      <c r="M185" s="518"/>
      <c r="N185" s="523"/>
      <c r="O185" s="69">
        <f>'報告書（事業主控）'!O308</f>
        <v>0</v>
      </c>
      <c r="P185" s="5" t="s">
        <v>45</v>
      </c>
      <c r="Q185" s="69">
        <f>'報告書（事業主控）'!Q308</f>
        <v>0</v>
      </c>
      <c r="R185" s="5" t="s">
        <v>46</v>
      </c>
      <c r="S185" s="69">
        <f>'報告書（事業主控）'!S308</f>
        <v>0</v>
      </c>
      <c r="T185" s="445" t="s">
        <v>47</v>
      </c>
      <c r="U185" s="445"/>
      <c r="V185" s="525">
        <f>'報告書（事業主控）'!V308</f>
        <v>0</v>
      </c>
      <c r="W185" s="526"/>
      <c r="X185" s="526"/>
      <c r="Y185" s="64"/>
      <c r="Z185" s="51"/>
      <c r="AA185" s="71"/>
      <c r="AB185" s="71"/>
      <c r="AC185" s="64"/>
      <c r="AD185" s="51"/>
      <c r="AE185" s="71"/>
      <c r="AF185" s="71"/>
      <c r="AG185" s="64"/>
      <c r="AH185" s="511">
        <f>'報告書（事業主控）'!AH308</f>
        <v>0</v>
      </c>
      <c r="AI185" s="512"/>
      <c r="AJ185" s="512"/>
      <c r="AK185" s="513"/>
      <c r="AL185" s="51"/>
      <c r="AM185" s="52"/>
      <c r="AN185" s="511">
        <f>'報告書（事業主控）'!AN308</f>
        <v>0</v>
      </c>
      <c r="AO185" s="512"/>
      <c r="AP185" s="512"/>
      <c r="AQ185" s="512"/>
      <c r="AR185" s="512"/>
      <c r="AS185" s="72"/>
    </row>
    <row r="186" spans="2:45" ht="18" customHeight="1">
      <c r="B186" s="520"/>
      <c r="C186" s="521"/>
      <c r="D186" s="521"/>
      <c r="E186" s="521"/>
      <c r="F186" s="521"/>
      <c r="G186" s="521"/>
      <c r="H186" s="521"/>
      <c r="I186" s="522"/>
      <c r="J186" s="520"/>
      <c r="K186" s="521"/>
      <c r="L186" s="521"/>
      <c r="M186" s="521"/>
      <c r="N186" s="524"/>
      <c r="O186" s="73">
        <f>'報告書（事業主控）'!O309</f>
        <v>0</v>
      </c>
      <c r="P186" s="74" t="s">
        <v>45</v>
      </c>
      <c r="Q186" s="73">
        <f>'報告書（事業主控）'!Q309</f>
        <v>0</v>
      </c>
      <c r="R186" s="74" t="s">
        <v>46</v>
      </c>
      <c r="S186" s="73">
        <f>'報告書（事業主控）'!S309</f>
        <v>0</v>
      </c>
      <c r="T186" s="347" t="s">
        <v>48</v>
      </c>
      <c r="U186" s="347"/>
      <c r="V186" s="527">
        <f>'報告書（事業主控）'!V309</f>
        <v>0</v>
      </c>
      <c r="W186" s="528"/>
      <c r="X186" s="528"/>
      <c r="Y186" s="528"/>
      <c r="Z186" s="527">
        <f>'報告書（事業主控）'!Z309</f>
        <v>0</v>
      </c>
      <c r="AA186" s="528"/>
      <c r="AB186" s="528"/>
      <c r="AC186" s="528"/>
      <c r="AD186" s="527">
        <f>'報告書（事業主控）'!AD309</f>
        <v>0</v>
      </c>
      <c r="AE186" s="528"/>
      <c r="AF186" s="528"/>
      <c r="AG186" s="528"/>
      <c r="AH186" s="527">
        <f>'報告書（事業主控）'!AH309</f>
        <v>0</v>
      </c>
      <c r="AI186" s="528"/>
      <c r="AJ186" s="528"/>
      <c r="AK186" s="529"/>
      <c r="AL186" s="355">
        <f>'報告書（事業主控）'!AL309</f>
        <v>0</v>
      </c>
      <c r="AM186" s="530"/>
      <c r="AN186" s="514">
        <f>'報告書（事業主控）'!AN309</f>
        <v>0</v>
      </c>
      <c r="AO186" s="515"/>
      <c r="AP186" s="515"/>
      <c r="AQ186" s="515"/>
      <c r="AR186" s="515"/>
      <c r="AS186" s="56"/>
    </row>
    <row r="187" spans="2:45" ht="18" customHeight="1">
      <c r="B187" s="517">
        <f>'報告書（事業主控）'!B310</f>
        <v>0</v>
      </c>
      <c r="C187" s="518"/>
      <c r="D187" s="518"/>
      <c r="E187" s="518"/>
      <c r="F187" s="518"/>
      <c r="G187" s="518"/>
      <c r="H187" s="518"/>
      <c r="I187" s="519"/>
      <c r="J187" s="517">
        <f>'報告書（事業主控）'!J310</f>
        <v>0</v>
      </c>
      <c r="K187" s="518"/>
      <c r="L187" s="518"/>
      <c r="M187" s="518"/>
      <c r="N187" s="523"/>
      <c r="O187" s="69">
        <f>'報告書（事業主控）'!O310</f>
        <v>0</v>
      </c>
      <c r="P187" s="5" t="s">
        <v>45</v>
      </c>
      <c r="Q187" s="69">
        <f>'報告書（事業主控）'!Q310</f>
        <v>0</v>
      </c>
      <c r="R187" s="5" t="s">
        <v>46</v>
      </c>
      <c r="S187" s="69">
        <f>'報告書（事業主控）'!S310</f>
        <v>0</v>
      </c>
      <c r="T187" s="445" t="s">
        <v>47</v>
      </c>
      <c r="U187" s="445"/>
      <c r="V187" s="525">
        <f>'報告書（事業主控）'!V310</f>
        <v>0</v>
      </c>
      <c r="W187" s="526"/>
      <c r="X187" s="526"/>
      <c r="Y187" s="64"/>
      <c r="Z187" s="51"/>
      <c r="AA187" s="71"/>
      <c r="AB187" s="71"/>
      <c r="AC187" s="64"/>
      <c r="AD187" s="51"/>
      <c r="AE187" s="71"/>
      <c r="AF187" s="71"/>
      <c r="AG187" s="64"/>
      <c r="AH187" s="511">
        <f>'報告書（事業主控）'!AH310</f>
        <v>0</v>
      </c>
      <c r="AI187" s="512"/>
      <c r="AJ187" s="512"/>
      <c r="AK187" s="513"/>
      <c r="AL187" s="51"/>
      <c r="AM187" s="52"/>
      <c r="AN187" s="511">
        <f>'報告書（事業主控）'!AN310</f>
        <v>0</v>
      </c>
      <c r="AO187" s="512"/>
      <c r="AP187" s="512"/>
      <c r="AQ187" s="512"/>
      <c r="AR187" s="512"/>
      <c r="AS187" s="72"/>
    </row>
    <row r="188" spans="2:45" ht="18" customHeight="1">
      <c r="B188" s="520"/>
      <c r="C188" s="521"/>
      <c r="D188" s="521"/>
      <c r="E188" s="521"/>
      <c r="F188" s="521"/>
      <c r="G188" s="521"/>
      <c r="H188" s="521"/>
      <c r="I188" s="522"/>
      <c r="J188" s="520"/>
      <c r="K188" s="521"/>
      <c r="L188" s="521"/>
      <c r="M188" s="521"/>
      <c r="N188" s="524"/>
      <c r="O188" s="73">
        <f>'報告書（事業主控）'!O311</f>
        <v>0</v>
      </c>
      <c r="P188" s="74" t="s">
        <v>45</v>
      </c>
      <c r="Q188" s="73">
        <f>'報告書（事業主控）'!Q311</f>
        <v>0</v>
      </c>
      <c r="R188" s="74" t="s">
        <v>46</v>
      </c>
      <c r="S188" s="73">
        <f>'報告書（事業主控）'!S311</f>
        <v>0</v>
      </c>
      <c r="T188" s="347" t="s">
        <v>48</v>
      </c>
      <c r="U188" s="347"/>
      <c r="V188" s="527">
        <f>'報告書（事業主控）'!V311</f>
        <v>0</v>
      </c>
      <c r="W188" s="528"/>
      <c r="X188" s="528"/>
      <c r="Y188" s="528"/>
      <c r="Z188" s="527">
        <f>'報告書（事業主控）'!Z311</f>
        <v>0</v>
      </c>
      <c r="AA188" s="528"/>
      <c r="AB188" s="528"/>
      <c r="AC188" s="528"/>
      <c r="AD188" s="527">
        <f>'報告書（事業主控）'!AD311</f>
        <v>0</v>
      </c>
      <c r="AE188" s="528"/>
      <c r="AF188" s="528"/>
      <c r="AG188" s="528"/>
      <c r="AH188" s="527">
        <f>'報告書（事業主控）'!AH311</f>
        <v>0</v>
      </c>
      <c r="AI188" s="528"/>
      <c r="AJ188" s="528"/>
      <c r="AK188" s="529"/>
      <c r="AL188" s="355">
        <f>'報告書（事業主控）'!AL311</f>
        <v>0</v>
      </c>
      <c r="AM188" s="530"/>
      <c r="AN188" s="514">
        <f>'報告書（事業主控）'!AN311</f>
        <v>0</v>
      </c>
      <c r="AO188" s="515"/>
      <c r="AP188" s="515"/>
      <c r="AQ188" s="515"/>
      <c r="AR188" s="515"/>
      <c r="AS188" s="56"/>
    </row>
    <row r="189" spans="2:45" ht="18" customHeight="1">
      <c r="B189" s="517">
        <f>'報告書（事業主控）'!B312</f>
        <v>0</v>
      </c>
      <c r="C189" s="518"/>
      <c r="D189" s="518"/>
      <c r="E189" s="518"/>
      <c r="F189" s="518"/>
      <c r="G189" s="518"/>
      <c r="H189" s="518"/>
      <c r="I189" s="519"/>
      <c r="J189" s="517">
        <f>'報告書（事業主控）'!J312</f>
        <v>0</v>
      </c>
      <c r="K189" s="518"/>
      <c r="L189" s="518"/>
      <c r="M189" s="518"/>
      <c r="N189" s="523"/>
      <c r="O189" s="69">
        <f>'報告書（事業主控）'!O312</f>
        <v>0</v>
      </c>
      <c r="P189" s="5" t="s">
        <v>45</v>
      </c>
      <c r="Q189" s="69">
        <f>'報告書（事業主控）'!Q312</f>
        <v>0</v>
      </c>
      <c r="R189" s="5" t="s">
        <v>46</v>
      </c>
      <c r="S189" s="69">
        <f>'報告書（事業主控）'!S312</f>
        <v>0</v>
      </c>
      <c r="T189" s="445" t="s">
        <v>47</v>
      </c>
      <c r="U189" s="445"/>
      <c r="V189" s="525">
        <f>'報告書（事業主控）'!V312</f>
        <v>0</v>
      </c>
      <c r="W189" s="526"/>
      <c r="X189" s="526"/>
      <c r="Y189" s="64"/>
      <c r="Z189" s="51"/>
      <c r="AA189" s="71"/>
      <c r="AB189" s="71"/>
      <c r="AC189" s="64"/>
      <c r="AD189" s="51"/>
      <c r="AE189" s="71"/>
      <c r="AF189" s="71"/>
      <c r="AG189" s="64"/>
      <c r="AH189" s="511">
        <f>'報告書（事業主控）'!AH312</f>
        <v>0</v>
      </c>
      <c r="AI189" s="512"/>
      <c r="AJ189" s="512"/>
      <c r="AK189" s="513"/>
      <c r="AL189" s="51"/>
      <c r="AM189" s="52"/>
      <c r="AN189" s="511">
        <f>'報告書（事業主控）'!AN312</f>
        <v>0</v>
      </c>
      <c r="AO189" s="512"/>
      <c r="AP189" s="512"/>
      <c r="AQ189" s="512"/>
      <c r="AR189" s="512"/>
      <c r="AS189" s="72"/>
    </row>
    <row r="190" spans="2:45" ht="18" customHeight="1">
      <c r="B190" s="520"/>
      <c r="C190" s="521"/>
      <c r="D190" s="521"/>
      <c r="E190" s="521"/>
      <c r="F190" s="521"/>
      <c r="G190" s="521"/>
      <c r="H190" s="521"/>
      <c r="I190" s="522"/>
      <c r="J190" s="520"/>
      <c r="K190" s="521"/>
      <c r="L190" s="521"/>
      <c r="M190" s="521"/>
      <c r="N190" s="524"/>
      <c r="O190" s="73">
        <f>'報告書（事業主控）'!O313</f>
        <v>0</v>
      </c>
      <c r="P190" s="74" t="s">
        <v>45</v>
      </c>
      <c r="Q190" s="73">
        <f>'報告書（事業主控）'!Q313</f>
        <v>0</v>
      </c>
      <c r="R190" s="74" t="s">
        <v>46</v>
      </c>
      <c r="S190" s="73">
        <f>'報告書（事業主控）'!S313</f>
        <v>0</v>
      </c>
      <c r="T190" s="347" t="s">
        <v>48</v>
      </c>
      <c r="U190" s="347"/>
      <c r="V190" s="527">
        <f>'報告書（事業主控）'!V313</f>
        <v>0</v>
      </c>
      <c r="W190" s="528"/>
      <c r="X190" s="528"/>
      <c r="Y190" s="528"/>
      <c r="Z190" s="527">
        <f>'報告書（事業主控）'!Z313</f>
        <v>0</v>
      </c>
      <c r="AA190" s="528"/>
      <c r="AB190" s="528"/>
      <c r="AC190" s="528"/>
      <c r="AD190" s="527">
        <f>'報告書（事業主控）'!AD313</f>
        <v>0</v>
      </c>
      <c r="AE190" s="528"/>
      <c r="AF190" s="528"/>
      <c r="AG190" s="528"/>
      <c r="AH190" s="527">
        <f>'報告書（事業主控）'!AH313</f>
        <v>0</v>
      </c>
      <c r="AI190" s="528"/>
      <c r="AJ190" s="528"/>
      <c r="AK190" s="529"/>
      <c r="AL190" s="355">
        <f>'報告書（事業主控）'!AL313</f>
        <v>0</v>
      </c>
      <c r="AM190" s="530"/>
      <c r="AN190" s="514">
        <f>'報告書（事業主控）'!AN313</f>
        <v>0</v>
      </c>
      <c r="AO190" s="515"/>
      <c r="AP190" s="515"/>
      <c r="AQ190" s="515"/>
      <c r="AR190" s="515"/>
      <c r="AS190" s="56"/>
    </row>
    <row r="191" spans="2:45" ht="18" customHeight="1">
      <c r="B191" s="517">
        <f>'報告書（事業主控）'!B314</f>
        <v>0</v>
      </c>
      <c r="C191" s="518"/>
      <c r="D191" s="518"/>
      <c r="E191" s="518"/>
      <c r="F191" s="518"/>
      <c r="G191" s="518"/>
      <c r="H191" s="518"/>
      <c r="I191" s="519"/>
      <c r="J191" s="517">
        <f>'報告書（事業主控）'!J314</f>
        <v>0</v>
      </c>
      <c r="K191" s="518"/>
      <c r="L191" s="518"/>
      <c r="M191" s="518"/>
      <c r="N191" s="523"/>
      <c r="O191" s="69">
        <f>'報告書（事業主控）'!O314</f>
        <v>0</v>
      </c>
      <c r="P191" s="5" t="s">
        <v>45</v>
      </c>
      <c r="Q191" s="69">
        <f>'報告書（事業主控）'!Q314</f>
        <v>0</v>
      </c>
      <c r="R191" s="5" t="s">
        <v>46</v>
      </c>
      <c r="S191" s="69">
        <f>'報告書（事業主控）'!S314</f>
        <v>0</v>
      </c>
      <c r="T191" s="445" t="s">
        <v>47</v>
      </c>
      <c r="U191" s="445"/>
      <c r="V191" s="525">
        <f>'報告書（事業主控）'!V314</f>
        <v>0</v>
      </c>
      <c r="W191" s="526"/>
      <c r="X191" s="526"/>
      <c r="Y191" s="64"/>
      <c r="Z191" s="51"/>
      <c r="AA191" s="71"/>
      <c r="AB191" s="71"/>
      <c r="AC191" s="64"/>
      <c r="AD191" s="51"/>
      <c r="AE191" s="71"/>
      <c r="AF191" s="71"/>
      <c r="AG191" s="64"/>
      <c r="AH191" s="511">
        <f>'報告書（事業主控）'!AH314</f>
        <v>0</v>
      </c>
      <c r="AI191" s="512"/>
      <c r="AJ191" s="512"/>
      <c r="AK191" s="513"/>
      <c r="AL191" s="51"/>
      <c r="AM191" s="52"/>
      <c r="AN191" s="511">
        <f>'報告書（事業主控）'!AN314</f>
        <v>0</v>
      </c>
      <c r="AO191" s="512"/>
      <c r="AP191" s="512"/>
      <c r="AQ191" s="512"/>
      <c r="AR191" s="512"/>
      <c r="AS191" s="72"/>
    </row>
    <row r="192" spans="2:45" ht="18" customHeight="1">
      <c r="B192" s="520"/>
      <c r="C192" s="521"/>
      <c r="D192" s="521"/>
      <c r="E192" s="521"/>
      <c r="F192" s="521"/>
      <c r="G192" s="521"/>
      <c r="H192" s="521"/>
      <c r="I192" s="522"/>
      <c r="J192" s="520"/>
      <c r="K192" s="521"/>
      <c r="L192" s="521"/>
      <c r="M192" s="521"/>
      <c r="N192" s="524"/>
      <c r="O192" s="73">
        <f>'報告書（事業主控）'!O315</f>
        <v>0</v>
      </c>
      <c r="P192" s="74" t="s">
        <v>45</v>
      </c>
      <c r="Q192" s="73">
        <f>'報告書（事業主控）'!Q315</f>
        <v>0</v>
      </c>
      <c r="R192" s="74" t="s">
        <v>46</v>
      </c>
      <c r="S192" s="73">
        <f>'報告書（事業主控）'!S315</f>
        <v>0</v>
      </c>
      <c r="T192" s="347" t="s">
        <v>48</v>
      </c>
      <c r="U192" s="347"/>
      <c r="V192" s="527">
        <f>'報告書（事業主控）'!V315</f>
        <v>0</v>
      </c>
      <c r="W192" s="528"/>
      <c r="X192" s="528"/>
      <c r="Y192" s="528"/>
      <c r="Z192" s="527">
        <f>'報告書（事業主控）'!Z315</f>
        <v>0</v>
      </c>
      <c r="AA192" s="528"/>
      <c r="AB192" s="528"/>
      <c r="AC192" s="528"/>
      <c r="AD192" s="527">
        <f>'報告書（事業主控）'!AD315</f>
        <v>0</v>
      </c>
      <c r="AE192" s="528"/>
      <c r="AF192" s="528"/>
      <c r="AG192" s="528"/>
      <c r="AH192" s="527">
        <f>'報告書（事業主控）'!AH315</f>
        <v>0</v>
      </c>
      <c r="AI192" s="528"/>
      <c r="AJ192" s="528"/>
      <c r="AK192" s="529"/>
      <c r="AL192" s="355">
        <f>'報告書（事業主控）'!AL315</f>
        <v>0</v>
      </c>
      <c r="AM192" s="530"/>
      <c r="AN192" s="514">
        <f>'報告書（事業主控）'!AN315</f>
        <v>0</v>
      </c>
      <c r="AO192" s="515"/>
      <c r="AP192" s="515"/>
      <c r="AQ192" s="515"/>
      <c r="AR192" s="515"/>
      <c r="AS192" s="56"/>
    </row>
    <row r="193" spans="2:45" ht="18" customHeight="1">
      <c r="B193" s="517">
        <f>'報告書（事業主控）'!B316</f>
        <v>0</v>
      </c>
      <c r="C193" s="518"/>
      <c r="D193" s="518"/>
      <c r="E193" s="518"/>
      <c r="F193" s="518"/>
      <c r="G193" s="518"/>
      <c r="H193" s="518"/>
      <c r="I193" s="519"/>
      <c r="J193" s="517">
        <f>'報告書（事業主控）'!J316</f>
        <v>0</v>
      </c>
      <c r="K193" s="518"/>
      <c r="L193" s="518"/>
      <c r="M193" s="518"/>
      <c r="N193" s="523"/>
      <c r="O193" s="69">
        <f>'報告書（事業主控）'!O316</f>
        <v>0</v>
      </c>
      <c r="P193" s="5" t="s">
        <v>45</v>
      </c>
      <c r="Q193" s="69">
        <f>'報告書（事業主控）'!Q316</f>
        <v>0</v>
      </c>
      <c r="R193" s="5" t="s">
        <v>46</v>
      </c>
      <c r="S193" s="69">
        <f>'報告書（事業主控）'!S316</f>
        <v>0</v>
      </c>
      <c r="T193" s="445" t="s">
        <v>47</v>
      </c>
      <c r="U193" s="445"/>
      <c r="V193" s="525">
        <f>'報告書（事業主控）'!V316</f>
        <v>0</v>
      </c>
      <c r="W193" s="526"/>
      <c r="X193" s="526"/>
      <c r="Y193" s="64"/>
      <c r="Z193" s="51"/>
      <c r="AA193" s="71"/>
      <c r="AB193" s="71"/>
      <c r="AC193" s="64"/>
      <c r="AD193" s="51"/>
      <c r="AE193" s="71"/>
      <c r="AF193" s="71"/>
      <c r="AG193" s="64"/>
      <c r="AH193" s="511">
        <f>'報告書（事業主控）'!AH316</f>
        <v>0</v>
      </c>
      <c r="AI193" s="512"/>
      <c r="AJ193" s="512"/>
      <c r="AK193" s="513"/>
      <c r="AL193" s="51"/>
      <c r="AM193" s="52"/>
      <c r="AN193" s="511">
        <f>'報告書（事業主控）'!AN316</f>
        <v>0</v>
      </c>
      <c r="AO193" s="512"/>
      <c r="AP193" s="512"/>
      <c r="AQ193" s="512"/>
      <c r="AR193" s="512"/>
      <c r="AS193" s="72"/>
    </row>
    <row r="194" spans="2:45" ht="18" customHeight="1">
      <c r="B194" s="520"/>
      <c r="C194" s="521"/>
      <c r="D194" s="521"/>
      <c r="E194" s="521"/>
      <c r="F194" s="521"/>
      <c r="G194" s="521"/>
      <c r="H194" s="521"/>
      <c r="I194" s="522"/>
      <c r="J194" s="520"/>
      <c r="K194" s="521"/>
      <c r="L194" s="521"/>
      <c r="M194" s="521"/>
      <c r="N194" s="524"/>
      <c r="O194" s="73">
        <f>'報告書（事業主控）'!O317</f>
        <v>0</v>
      </c>
      <c r="P194" s="74" t="s">
        <v>45</v>
      </c>
      <c r="Q194" s="73">
        <f>'報告書（事業主控）'!Q317</f>
        <v>0</v>
      </c>
      <c r="R194" s="74" t="s">
        <v>46</v>
      </c>
      <c r="S194" s="73">
        <f>'報告書（事業主控）'!S317</f>
        <v>0</v>
      </c>
      <c r="T194" s="347" t="s">
        <v>48</v>
      </c>
      <c r="U194" s="347"/>
      <c r="V194" s="527">
        <f>'報告書（事業主控）'!V317</f>
        <v>0</v>
      </c>
      <c r="W194" s="528"/>
      <c r="X194" s="528"/>
      <c r="Y194" s="528"/>
      <c r="Z194" s="527">
        <f>'報告書（事業主控）'!Z317</f>
        <v>0</v>
      </c>
      <c r="AA194" s="528"/>
      <c r="AB194" s="528"/>
      <c r="AC194" s="528"/>
      <c r="AD194" s="527">
        <f>'報告書（事業主控）'!AD317</f>
        <v>0</v>
      </c>
      <c r="AE194" s="528"/>
      <c r="AF194" s="528"/>
      <c r="AG194" s="528"/>
      <c r="AH194" s="527">
        <f>'報告書（事業主控）'!AH317</f>
        <v>0</v>
      </c>
      <c r="AI194" s="528"/>
      <c r="AJ194" s="528"/>
      <c r="AK194" s="529"/>
      <c r="AL194" s="355">
        <f>'報告書（事業主控）'!AL317</f>
        <v>0</v>
      </c>
      <c r="AM194" s="530"/>
      <c r="AN194" s="514">
        <f>'報告書（事業主控）'!AN317</f>
        <v>0</v>
      </c>
      <c r="AO194" s="515"/>
      <c r="AP194" s="515"/>
      <c r="AQ194" s="515"/>
      <c r="AR194" s="515"/>
      <c r="AS194" s="56"/>
    </row>
    <row r="195" spans="2:45" ht="18" customHeight="1">
      <c r="B195" s="517">
        <f>'報告書（事業主控）'!B318</f>
        <v>0</v>
      </c>
      <c r="C195" s="518"/>
      <c r="D195" s="518"/>
      <c r="E195" s="518"/>
      <c r="F195" s="518"/>
      <c r="G195" s="518"/>
      <c r="H195" s="518"/>
      <c r="I195" s="519"/>
      <c r="J195" s="517">
        <f>'報告書（事業主控）'!J318</f>
        <v>0</v>
      </c>
      <c r="K195" s="518"/>
      <c r="L195" s="518"/>
      <c r="M195" s="518"/>
      <c r="N195" s="523"/>
      <c r="O195" s="69">
        <f>'報告書（事業主控）'!O318</f>
        <v>0</v>
      </c>
      <c r="P195" s="5" t="s">
        <v>45</v>
      </c>
      <c r="Q195" s="69">
        <f>'報告書（事業主控）'!Q318</f>
        <v>0</v>
      </c>
      <c r="R195" s="5" t="s">
        <v>46</v>
      </c>
      <c r="S195" s="69">
        <f>'報告書（事業主控）'!S318</f>
        <v>0</v>
      </c>
      <c r="T195" s="445" t="s">
        <v>47</v>
      </c>
      <c r="U195" s="445"/>
      <c r="V195" s="525">
        <f>'報告書（事業主控）'!V318</f>
        <v>0</v>
      </c>
      <c r="W195" s="526"/>
      <c r="X195" s="526"/>
      <c r="Y195" s="64"/>
      <c r="Z195" s="51"/>
      <c r="AA195" s="71"/>
      <c r="AB195" s="71"/>
      <c r="AC195" s="64"/>
      <c r="AD195" s="51"/>
      <c r="AE195" s="71"/>
      <c r="AF195" s="71"/>
      <c r="AG195" s="64"/>
      <c r="AH195" s="511">
        <f>'報告書（事業主控）'!AH318</f>
        <v>0</v>
      </c>
      <c r="AI195" s="512"/>
      <c r="AJ195" s="512"/>
      <c r="AK195" s="513"/>
      <c r="AL195" s="51"/>
      <c r="AM195" s="52"/>
      <c r="AN195" s="511">
        <f>'報告書（事業主控）'!AN318</f>
        <v>0</v>
      </c>
      <c r="AO195" s="512"/>
      <c r="AP195" s="512"/>
      <c r="AQ195" s="512"/>
      <c r="AR195" s="512"/>
      <c r="AS195" s="72"/>
    </row>
    <row r="196" spans="2:45" ht="18" customHeight="1">
      <c r="B196" s="520"/>
      <c r="C196" s="521"/>
      <c r="D196" s="521"/>
      <c r="E196" s="521"/>
      <c r="F196" s="521"/>
      <c r="G196" s="521"/>
      <c r="H196" s="521"/>
      <c r="I196" s="522"/>
      <c r="J196" s="520"/>
      <c r="K196" s="521"/>
      <c r="L196" s="521"/>
      <c r="M196" s="521"/>
      <c r="N196" s="524"/>
      <c r="O196" s="73">
        <f>'報告書（事業主控）'!O319</f>
        <v>0</v>
      </c>
      <c r="P196" s="74" t="s">
        <v>45</v>
      </c>
      <c r="Q196" s="73">
        <f>'報告書（事業主控）'!Q319</f>
        <v>0</v>
      </c>
      <c r="R196" s="74" t="s">
        <v>46</v>
      </c>
      <c r="S196" s="73">
        <f>'報告書（事業主控）'!S319</f>
        <v>0</v>
      </c>
      <c r="T196" s="347" t="s">
        <v>48</v>
      </c>
      <c r="U196" s="347"/>
      <c r="V196" s="527">
        <f>'報告書（事業主控）'!V319</f>
        <v>0</v>
      </c>
      <c r="W196" s="528"/>
      <c r="X196" s="528"/>
      <c r="Y196" s="528"/>
      <c r="Z196" s="527">
        <f>'報告書（事業主控）'!Z319</f>
        <v>0</v>
      </c>
      <c r="AA196" s="528"/>
      <c r="AB196" s="528"/>
      <c r="AC196" s="528"/>
      <c r="AD196" s="527">
        <f>'報告書（事業主控）'!AD319</f>
        <v>0</v>
      </c>
      <c r="AE196" s="528"/>
      <c r="AF196" s="528"/>
      <c r="AG196" s="528"/>
      <c r="AH196" s="527">
        <f>'報告書（事業主控）'!AH319</f>
        <v>0</v>
      </c>
      <c r="AI196" s="528"/>
      <c r="AJ196" s="528"/>
      <c r="AK196" s="529"/>
      <c r="AL196" s="355">
        <f>'報告書（事業主控）'!AL319</f>
        <v>0</v>
      </c>
      <c r="AM196" s="530"/>
      <c r="AN196" s="514">
        <f>'報告書（事業主控）'!AN319</f>
        <v>0</v>
      </c>
      <c r="AO196" s="515"/>
      <c r="AP196" s="515"/>
      <c r="AQ196" s="515"/>
      <c r="AR196" s="515"/>
      <c r="AS196" s="56"/>
    </row>
    <row r="197" spans="2:45" ht="18" customHeight="1">
      <c r="B197" s="517">
        <f>'報告書（事業主控）'!B320</f>
        <v>0</v>
      </c>
      <c r="C197" s="518"/>
      <c r="D197" s="518"/>
      <c r="E197" s="518"/>
      <c r="F197" s="518"/>
      <c r="G197" s="518"/>
      <c r="H197" s="518"/>
      <c r="I197" s="519"/>
      <c r="J197" s="517">
        <f>'報告書（事業主控）'!J320</f>
        <v>0</v>
      </c>
      <c r="K197" s="518"/>
      <c r="L197" s="518"/>
      <c r="M197" s="518"/>
      <c r="N197" s="523"/>
      <c r="O197" s="69">
        <f>'報告書（事業主控）'!O320</f>
        <v>0</v>
      </c>
      <c r="P197" s="5" t="s">
        <v>45</v>
      </c>
      <c r="Q197" s="69">
        <f>'報告書（事業主控）'!Q320</f>
        <v>0</v>
      </c>
      <c r="R197" s="5" t="s">
        <v>46</v>
      </c>
      <c r="S197" s="69">
        <f>'報告書（事業主控）'!S320</f>
        <v>0</v>
      </c>
      <c r="T197" s="445" t="s">
        <v>47</v>
      </c>
      <c r="U197" s="445"/>
      <c r="V197" s="525">
        <f>'報告書（事業主控）'!V320</f>
        <v>0</v>
      </c>
      <c r="W197" s="526"/>
      <c r="X197" s="526"/>
      <c r="Y197" s="64"/>
      <c r="Z197" s="51"/>
      <c r="AA197" s="71"/>
      <c r="AB197" s="71"/>
      <c r="AC197" s="64"/>
      <c r="AD197" s="51"/>
      <c r="AE197" s="71"/>
      <c r="AF197" s="71"/>
      <c r="AG197" s="64"/>
      <c r="AH197" s="511">
        <f>'報告書（事業主控）'!AH320</f>
        <v>0</v>
      </c>
      <c r="AI197" s="512"/>
      <c r="AJ197" s="512"/>
      <c r="AK197" s="513"/>
      <c r="AL197" s="51"/>
      <c r="AM197" s="52"/>
      <c r="AN197" s="511">
        <f>'報告書（事業主控）'!AN320</f>
        <v>0</v>
      </c>
      <c r="AO197" s="512"/>
      <c r="AP197" s="512"/>
      <c r="AQ197" s="512"/>
      <c r="AR197" s="512"/>
      <c r="AS197" s="72"/>
    </row>
    <row r="198" spans="2:45" ht="18" customHeight="1">
      <c r="B198" s="520"/>
      <c r="C198" s="521"/>
      <c r="D198" s="521"/>
      <c r="E198" s="521"/>
      <c r="F198" s="521"/>
      <c r="G198" s="521"/>
      <c r="H198" s="521"/>
      <c r="I198" s="522"/>
      <c r="J198" s="520"/>
      <c r="K198" s="521"/>
      <c r="L198" s="521"/>
      <c r="M198" s="521"/>
      <c r="N198" s="524"/>
      <c r="O198" s="73">
        <f>'報告書（事業主控）'!O321</f>
        <v>0</v>
      </c>
      <c r="P198" s="74" t="s">
        <v>45</v>
      </c>
      <c r="Q198" s="73">
        <f>'報告書（事業主控）'!Q321</f>
        <v>0</v>
      </c>
      <c r="R198" s="74" t="s">
        <v>46</v>
      </c>
      <c r="S198" s="73">
        <f>'報告書（事業主控）'!S321</f>
        <v>0</v>
      </c>
      <c r="T198" s="347" t="s">
        <v>48</v>
      </c>
      <c r="U198" s="347"/>
      <c r="V198" s="527">
        <f>'報告書（事業主控）'!V321</f>
        <v>0</v>
      </c>
      <c r="W198" s="528"/>
      <c r="X198" s="528"/>
      <c r="Y198" s="528"/>
      <c r="Z198" s="527">
        <f>'報告書（事業主控）'!Z321</f>
        <v>0</v>
      </c>
      <c r="AA198" s="528"/>
      <c r="AB198" s="528"/>
      <c r="AC198" s="528"/>
      <c r="AD198" s="527">
        <f>'報告書（事業主控）'!AD321</f>
        <v>0</v>
      </c>
      <c r="AE198" s="528"/>
      <c r="AF198" s="528"/>
      <c r="AG198" s="528"/>
      <c r="AH198" s="527">
        <f>'報告書（事業主控）'!AH321</f>
        <v>0</v>
      </c>
      <c r="AI198" s="528"/>
      <c r="AJ198" s="528"/>
      <c r="AK198" s="529"/>
      <c r="AL198" s="355">
        <f>'報告書（事業主控）'!AL321</f>
        <v>0</v>
      </c>
      <c r="AM198" s="530"/>
      <c r="AN198" s="514">
        <f>'報告書（事業主控）'!AN321</f>
        <v>0</v>
      </c>
      <c r="AO198" s="515"/>
      <c r="AP198" s="515"/>
      <c r="AQ198" s="515"/>
      <c r="AR198" s="515"/>
      <c r="AS198" s="56"/>
    </row>
    <row r="199" spans="2:45" ht="18" customHeight="1">
      <c r="B199" s="517">
        <f>'報告書（事業主控）'!B322</f>
        <v>0</v>
      </c>
      <c r="C199" s="518"/>
      <c r="D199" s="518"/>
      <c r="E199" s="518"/>
      <c r="F199" s="518"/>
      <c r="G199" s="518"/>
      <c r="H199" s="518"/>
      <c r="I199" s="519"/>
      <c r="J199" s="517">
        <f>'報告書（事業主控）'!J322</f>
        <v>0</v>
      </c>
      <c r="K199" s="518"/>
      <c r="L199" s="518"/>
      <c r="M199" s="518"/>
      <c r="N199" s="523"/>
      <c r="O199" s="69">
        <f>'報告書（事業主控）'!O322</f>
        <v>0</v>
      </c>
      <c r="P199" s="5" t="s">
        <v>45</v>
      </c>
      <c r="Q199" s="69">
        <f>'報告書（事業主控）'!Q322</f>
        <v>0</v>
      </c>
      <c r="R199" s="5" t="s">
        <v>46</v>
      </c>
      <c r="S199" s="69">
        <f>'報告書（事業主控）'!S322</f>
        <v>0</v>
      </c>
      <c r="T199" s="445" t="s">
        <v>47</v>
      </c>
      <c r="U199" s="445"/>
      <c r="V199" s="525">
        <f>'報告書（事業主控）'!V322</f>
        <v>0</v>
      </c>
      <c r="W199" s="526"/>
      <c r="X199" s="526"/>
      <c r="Y199" s="64"/>
      <c r="Z199" s="51"/>
      <c r="AA199" s="71"/>
      <c r="AB199" s="71"/>
      <c r="AC199" s="64"/>
      <c r="AD199" s="51"/>
      <c r="AE199" s="71"/>
      <c r="AF199" s="71"/>
      <c r="AG199" s="64"/>
      <c r="AH199" s="511">
        <f>'報告書（事業主控）'!AH322</f>
        <v>0</v>
      </c>
      <c r="AI199" s="512"/>
      <c r="AJ199" s="512"/>
      <c r="AK199" s="513"/>
      <c r="AL199" s="51"/>
      <c r="AM199" s="52"/>
      <c r="AN199" s="511">
        <f>'報告書（事業主控）'!AN322</f>
        <v>0</v>
      </c>
      <c r="AO199" s="512"/>
      <c r="AP199" s="512"/>
      <c r="AQ199" s="512"/>
      <c r="AR199" s="512"/>
      <c r="AS199" s="72"/>
    </row>
    <row r="200" spans="2:45" ht="18" customHeight="1">
      <c r="B200" s="520"/>
      <c r="C200" s="521"/>
      <c r="D200" s="521"/>
      <c r="E200" s="521"/>
      <c r="F200" s="521"/>
      <c r="G200" s="521"/>
      <c r="H200" s="521"/>
      <c r="I200" s="522"/>
      <c r="J200" s="520"/>
      <c r="K200" s="521"/>
      <c r="L200" s="521"/>
      <c r="M200" s="521"/>
      <c r="N200" s="524"/>
      <c r="O200" s="73">
        <f>'報告書（事業主控）'!O323</f>
        <v>0</v>
      </c>
      <c r="P200" s="74" t="s">
        <v>45</v>
      </c>
      <c r="Q200" s="73">
        <f>'報告書（事業主控）'!Q323</f>
        <v>0</v>
      </c>
      <c r="R200" s="74" t="s">
        <v>46</v>
      </c>
      <c r="S200" s="73">
        <f>'報告書（事業主控）'!S323</f>
        <v>0</v>
      </c>
      <c r="T200" s="347" t="s">
        <v>48</v>
      </c>
      <c r="U200" s="347"/>
      <c r="V200" s="527">
        <f>'報告書（事業主控）'!V323</f>
        <v>0</v>
      </c>
      <c r="W200" s="528"/>
      <c r="X200" s="528"/>
      <c r="Y200" s="528"/>
      <c r="Z200" s="527">
        <f>'報告書（事業主控）'!Z323</f>
        <v>0</v>
      </c>
      <c r="AA200" s="528"/>
      <c r="AB200" s="528"/>
      <c r="AC200" s="528"/>
      <c r="AD200" s="527">
        <f>'報告書（事業主控）'!AD323</f>
        <v>0</v>
      </c>
      <c r="AE200" s="528"/>
      <c r="AF200" s="528"/>
      <c r="AG200" s="528"/>
      <c r="AH200" s="527">
        <f>'報告書（事業主控）'!AH323</f>
        <v>0</v>
      </c>
      <c r="AI200" s="528"/>
      <c r="AJ200" s="528"/>
      <c r="AK200" s="529"/>
      <c r="AL200" s="355">
        <f>'報告書（事業主控）'!AL323</f>
        <v>0</v>
      </c>
      <c r="AM200" s="530"/>
      <c r="AN200" s="514">
        <f>'報告書（事業主控）'!AN323</f>
        <v>0</v>
      </c>
      <c r="AO200" s="515"/>
      <c r="AP200" s="515"/>
      <c r="AQ200" s="515"/>
      <c r="AR200" s="515"/>
      <c r="AS200" s="56"/>
    </row>
    <row r="201" spans="2:45" ht="18" customHeight="1">
      <c r="B201" s="303" t="s">
        <v>82</v>
      </c>
      <c r="C201" s="304"/>
      <c r="D201" s="304"/>
      <c r="E201" s="305"/>
      <c r="F201" s="502">
        <f>'報告書（事業主控）'!F324</f>
        <v>0</v>
      </c>
      <c r="G201" s="503"/>
      <c r="H201" s="503"/>
      <c r="I201" s="503"/>
      <c r="J201" s="503"/>
      <c r="K201" s="503"/>
      <c r="L201" s="503"/>
      <c r="M201" s="503"/>
      <c r="N201" s="504"/>
      <c r="O201" s="303" t="s">
        <v>49</v>
      </c>
      <c r="P201" s="304"/>
      <c r="Q201" s="304"/>
      <c r="R201" s="304"/>
      <c r="S201" s="304"/>
      <c r="T201" s="304"/>
      <c r="U201" s="305"/>
      <c r="V201" s="511">
        <f>'報告書（事業主控）'!V324</f>
        <v>0</v>
      </c>
      <c r="W201" s="512"/>
      <c r="X201" s="512"/>
      <c r="Y201" s="513"/>
      <c r="Z201" s="51"/>
      <c r="AA201" s="71"/>
      <c r="AB201" s="71"/>
      <c r="AC201" s="64"/>
      <c r="AD201" s="51"/>
      <c r="AE201" s="71"/>
      <c r="AF201" s="71"/>
      <c r="AG201" s="64"/>
      <c r="AH201" s="511">
        <f>'報告書（事業主控）'!AH324</f>
        <v>0</v>
      </c>
      <c r="AI201" s="512"/>
      <c r="AJ201" s="512"/>
      <c r="AK201" s="513"/>
      <c r="AL201" s="51"/>
      <c r="AM201" s="52"/>
      <c r="AN201" s="511">
        <f>'報告書（事業主控）'!AN324</f>
        <v>0</v>
      </c>
      <c r="AO201" s="512"/>
      <c r="AP201" s="512"/>
      <c r="AQ201" s="512"/>
      <c r="AR201" s="512"/>
      <c r="AS201" s="72"/>
    </row>
    <row r="202" spans="2:45" ht="18" customHeight="1">
      <c r="B202" s="306"/>
      <c r="C202" s="307"/>
      <c r="D202" s="307"/>
      <c r="E202" s="308"/>
      <c r="F202" s="505"/>
      <c r="G202" s="506"/>
      <c r="H202" s="506"/>
      <c r="I202" s="506"/>
      <c r="J202" s="506"/>
      <c r="K202" s="506"/>
      <c r="L202" s="506"/>
      <c r="M202" s="506"/>
      <c r="N202" s="507"/>
      <c r="O202" s="306"/>
      <c r="P202" s="307"/>
      <c r="Q202" s="307"/>
      <c r="R202" s="307"/>
      <c r="S202" s="307"/>
      <c r="T202" s="307"/>
      <c r="U202" s="308"/>
      <c r="V202" s="327">
        <f>'報告書（事業主控）'!V325</f>
        <v>0</v>
      </c>
      <c r="W202" s="440"/>
      <c r="X202" s="440"/>
      <c r="Y202" s="443"/>
      <c r="Z202" s="327">
        <f>'報告書（事業主控）'!Z325</f>
        <v>0</v>
      </c>
      <c r="AA202" s="441"/>
      <c r="AB202" s="441"/>
      <c r="AC202" s="442"/>
      <c r="AD202" s="327">
        <f>'報告書（事業主控）'!AD325</f>
        <v>0</v>
      </c>
      <c r="AE202" s="441"/>
      <c r="AF202" s="441"/>
      <c r="AG202" s="442"/>
      <c r="AH202" s="327">
        <f>'報告書（事業主控）'!AH325</f>
        <v>0</v>
      </c>
      <c r="AI202" s="328"/>
      <c r="AJ202" s="328"/>
      <c r="AK202" s="328"/>
      <c r="AL202" s="53"/>
      <c r="AM202" s="54"/>
      <c r="AN202" s="327">
        <f>'報告書（事業主控）'!AN325</f>
        <v>0</v>
      </c>
      <c r="AO202" s="440"/>
      <c r="AP202" s="440"/>
      <c r="AQ202" s="440"/>
      <c r="AR202" s="440"/>
      <c r="AS202" s="183"/>
    </row>
    <row r="203" spans="2:45" ht="18" customHeight="1">
      <c r="B203" s="309"/>
      <c r="C203" s="310"/>
      <c r="D203" s="310"/>
      <c r="E203" s="311"/>
      <c r="F203" s="508"/>
      <c r="G203" s="509"/>
      <c r="H203" s="509"/>
      <c r="I203" s="509"/>
      <c r="J203" s="509"/>
      <c r="K203" s="509"/>
      <c r="L203" s="509"/>
      <c r="M203" s="509"/>
      <c r="N203" s="510"/>
      <c r="O203" s="309"/>
      <c r="P203" s="310"/>
      <c r="Q203" s="310"/>
      <c r="R203" s="310"/>
      <c r="S203" s="310"/>
      <c r="T203" s="310"/>
      <c r="U203" s="311"/>
      <c r="V203" s="514">
        <f>'報告書（事業主控）'!V326</f>
        <v>0</v>
      </c>
      <c r="W203" s="515"/>
      <c r="X203" s="515"/>
      <c r="Y203" s="516"/>
      <c r="Z203" s="514">
        <f>'報告書（事業主控）'!Z326</f>
        <v>0</v>
      </c>
      <c r="AA203" s="515"/>
      <c r="AB203" s="515"/>
      <c r="AC203" s="516"/>
      <c r="AD203" s="514">
        <f>'報告書（事業主控）'!AD326</f>
        <v>0</v>
      </c>
      <c r="AE203" s="515"/>
      <c r="AF203" s="515"/>
      <c r="AG203" s="516"/>
      <c r="AH203" s="514">
        <f>'報告書（事業主控）'!AH326</f>
        <v>0</v>
      </c>
      <c r="AI203" s="515"/>
      <c r="AJ203" s="515"/>
      <c r="AK203" s="516"/>
      <c r="AL203" s="55"/>
      <c r="AM203" s="56"/>
      <c r="AN203" s="514">
        <f>'報告書（事業主控）'!AN326</f>
        <v>0</v>
      </c>
      <c r="AO203" s="515"/>
      <c r="AP203" s="515"/>
      <c r="AQ203" s="515"/>
      <c r="AR203" s="515"/>
      <c r="AS203" s="56"/>
    </row>
    <row r="204" spans="2:45" ht="18" customHeight="1">
      <c r="AN204" s="501">
        <f>'報告書（事業主控）'!AN327</f>
        <v>0</v>
      </c>
      <c r="AO204" s="501"/>
      <c r="AP204" s="501"/>
      <c r="AQ204" s="501"/>
      <c r="AR204" s="501"/>
    </row>
    <row r="205" spans="2:45" ht="31.5" customHeight="1">
      <c r="AN205" s="80"/>
      <c r="AO205" s="80"/>
      <c r="AP205" s="80"/>
      <c r="AQ205" s="80"/>
      <c r="AR205" s="80"/>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50</v>
      </c>
      <c r="S212" s="4"/>
      <c r="T212" s="4"/>
      <c r="U212" s="4"/>
      <c r="V212" s="4"/>
      <c r="W212" s="4"/>
      <c r="AL212" s="46"/>
      <c r="AM212" s="46"/>
      <c r="AN212" s="46"/>
      <c r="AO212" s="46"/>
    </row>
    <row r="213" spans="2:45" ht="12.75" customHeight="1">
      <c r="M213" s="47"/>
      <c r="N213" s="47"/>
      <c r="O213" s="47"/>
      <c r="P213" s="47"/>
      <c r="Q213" s="47"/>
      <c r="R213" s="47"/>
      <c r="S213" s="47"/>
      <c r="T213" s="48"/>
      <c r="U213" s="48"/>
      <c r="V213" s="48"/>
      <c r="W213" s="48"/>
      <c r="X213" s="48"/>
      <c r="Y213" s="48"/>
      <c r="Z213" s="48"/>
      <c r="AA213" s="47"/>
      <c r="AB213" s="47"/>
      <c r="AC213" s="47"/>
      <c r="AL213" s="46"/>
      <c r="AM213" s="266" t="s">
        <v>265</v>
      </c>
      <c r="AN213" s="540"/>
      <c r="AO213" s="540"/>
      <c r="AP213" s="541"/>
    </row>
    <row r="214" spans="2:45" ht="12.75" customHeight="1">
      <c r="M214" s="47"/>
      <c r="N214" s="47"/>
      <c r="O214" s="47"/>
      <c r="P214" s="47"/>
      <c r="Q214" s="47"/>
      <c r="R214" s="47"/>
      <c r="S214" s="47"/>
      <c r="T214" s="48"/>
      <c r="U214" s="48"/>
      <c r="V214" s="48"/>
      <c r="W214" s="48"/>
      <c r="X214" s="48"/>
      <c r="Y214" s="48"/>
      <c r="Z214" s="48"/>
      <c r="AA214" s="47"/>
      <c r="AB214" s="47"/>
      <c r="AC214" s="47"/>
      <c r="AL214" s="46"/>
      <c r="AM214" s="542"/>
      <c r="AN214" s="543"/>
      <c r="AO214" s="543"/>
      <c r="AP214" s="544"/>
    </row>
    <row r="215" spans="2:45" ht="12.75" customHeight="1">
      <c r="M215" s="47"/>
      <c r="N215" s="47"/>
      <c r="O215" s="47"/>
      <c r="P215" s="47"/>
      <c r="Q215" s="47"/>
      <c r="R215" s="47"/>
      <c r="S215" s="47"/>
      <c r="T215" s="47"/>
      <c r="U215" s="47"/>
      <c r="V215" s="47"/>
      <c r="W215" s="47"/>
      <c r="X215" s="47"/>
      <c r="Y215" s="47"/>
      <c r="Z215" s="47"/>
      <c r="AA215" s="47"/>
      <c r="AB215" s="47"/>
      <c r="AC215" s="47"/>
      <c r="AL215" s="46"/>
      <c r="AM215" s="46"/>
      <c r="AN215" s="221"/>
      <c r="AO215" s="221"/>
    </row>
    <row r="216" spans="2:45" ht="6" customHeight="1">
      <c r="M216" s="47"/>
      <c r="N216" s="47"/>
      <c r="O216" s="47"/>
      <c r="P216" s="47"/>
      <c r="Q216" s="47"/>
      <c r="R216" s="47"/>
      <c r="S216" s="47"/>
      <c r="T216" s="47"/>
      <c r="U216" s="47"/>
      <c r="V216" s="47"/>
      <c r="W216" s="47"/>
      <c r="X216" s="47"/>
      <c r="Y216" s="47"/>
      <c r="Z216" s="47"/>
      <c r="AA216" s="47"/>
      <c r="AB216" s="47"/>
      <c r="AC216" s="47"/>
      <c r="AL216" s="46"/>
      <c r="AM216" s="46"/>
    </row>
    <row r="217" spans="2:45" ht="12.75" customHeight="1">
      <c r="B217" s="272" t="s">
        <v>2</v>
      </c>
      <c r="C217" s="273"/>
      <c r="D217" s="273"/>
      <c r="E217" s="273"/>
      <c r="F217" s="273"/>
      <c r="G217" s="273"/>
      <c r="H217" s="273"/>
      <c r="I217" s="273"/>
      <c r="J217" s="275" t="s">
        <v>10</v>
      </c>
      <c r="K217" s="275"/>
      <c r="L217" s="3" t="s">
        <v>3</v>
      </c>
      <c r="M217" s="275" t="s">
        <v>11</v>
      </c>
      <c r="N217" s="275"/>
      <c r="O217" s="276" t="s">
        <v>12</v>
      </c>
      <c r="P217" s="275"/>
      <c r="Q217" s="275"/>
      <c r="R217" s="275"/>
      <c r="S217" s="275"/>
      <c r="T217" s="275"/>
      <c r="U217" s="275" t="s">
        <v>13</v>
      </c>
      <c r="V217" s="275"/>
      <c r="W217" s="275"/>
      <c r="AD217" s="5"/>
      <c r="AE217" s="5"/>
      <c r="AF217" s="5"/>
      <c r="AG217" s="5"/>
      <c r="AH217" s="5"/>
      <c r="AI217" s="5"/>
      <c r="AJ217" s="5"/>
      <c r="AL217" s="277">
        <f ca="1">$AL$9</f>
        <v>30</v>
      </c>
      <c r="AM217" s="278"/>
      <c r="AN217" s="283" t="s">
        <v>4</v>
      </c>
      <c r="AO217" s="283"/>
      <c r="AP217" s="278">
        <v>6</v>
      </c>
      <c r="AQ217" s="278"/>
      <c r="AR217" s="283" t="s">
        <v>5</v>
      </c>
      <c r="AS217" s="286"/>
    </row>
    <row r="218" spans="2:45" ht="13.5" customHeight="1">
      <c r="B218" s="273"/>
      <c r="C218" s="273"/>
      <c r="D218" s="273"/>
      <c r="E218" s="273"/>
      <c r="F218" s="273"/>
      <c r="G218" s="273"/>
      <c r="H218" s="273"/>
      <c r="I218" s="273"/>
      <c r="J218" s="289">
        <f>$J$10</f>
        <v>0</v>
      </c>
      <c r="K218" s="291">
        <f>$K$10</f>
        <v>0</v>
      </c>
      <c r="L218" s="294">
        <f>$L$10</f>
        <v>0</v>
      </c>
      <c r="M218" s="297">
        <f>$M$10</f>
        <v>0</v>
      </c>
      <c r="N218" s="291">
        <f>$N$10</f>
        <v>0</v>
      </c>
      <c r="O218" s="297">
        <f>$O$10</f>
        <v>0</v>
      </c>
      <c r="P218" s="300">
        <f>$P$10</f>
        <v>0</v>
      </c>
      <c r="Q218" s="300">
        <f>$Q$10</f>
        <v>0</v>
      </c>
      <c r="R218" s="300">
        <f>$R$10</f>
        <v>0</v>
      </c>
      <c r="S218" s="300">
        <f>$S$10</f>
        <v>0</v>
      </c>
      <c r="T218" s="291">
        <f>$T$10</f>
        <v>0</v>
      </c>
      <c r="U218" s="297">
        <f>$U$10</f>
        <v>0</v>
      </c>
      <c r="V218" s="300">
        <f>$V$10</f>
        <v>0</v>
      </c>
      <c r="W218" s="291">
        <f>$W$10</f>
        <v>0</v>
      </c>
      <c r="AD218" s="5"/>
      <c r="AE218" s="5"/>
      <c r="AF218" s="5"/>
      <c r="AG218" s="5"/>
      <c r="AH218" s="5"/>
      <c r="AI218" s="5"/>
      <c r="AJ218" s="5"/>
      <c r="AL218" s="279"/>
      <c r="AM218" s="280"/>
      <c r="AN218" s="284"/>
      <c r="AO218" s="284"/>
      <c r="AP218" s="280"/>
      <c r="AQ218" s="280"/>
      <c r="AR218" s="284"/>
      <c r="AS218" s="287"/>
    </row>
    <row r="219" spans="2:45" ht="9" customHeight="1">
      <c r="B219" s="273"/>
      <c r="C219" s="273"/>
      <c r="D219" s="273"/>
      <c r="E219" s="273"/>
      <c r="F219" s="273"/>
      <c r="G219" s="273"/>
      <c r="H219" s="273"/>
      <c r="I219" s="273"/>
      <c r="J219" s="290"/>
      <c r="K219" s="292"/>
      <c r="L219" s="295"/>
      <c r="M219" s="298"/>
      <c r="N219" s="292"/>
      <c r="O219" s="298"/>
      <c r="P219" s="301"/>
      <c r="Q219" s="301"/>
      <c r="R219" s="301"/>
      <c r="S219" s="301"/>
      <c r="T219" s="292"/>
      <c r="U219" s="298"/>
      <c r="V219" s="301"/>
      <c r="W219" s="292"/>
      <c r="AD219" s="5"/>
      <c r="AE219" s="5"/>
      <c r="AF219" s="5"/>
      <c r="AG219" s="5"/>
      <c r="AH219" s="5"/>
      <c r="AI219" s="5"/>
      <c r="AJ219" s="5"/>
      <c r="AL219" s="281"/>
      <c r="AM219" s="282"/>
      <c r="AN219" s="285"/>
      <c r="AO219" s="285"/>
      <c r="AP219" s="282"/>
      <c r="AQ219" s="282"/>
      <c r="AR219" s="285"/>
      <c r="AS219" s="288"/>
    </row>
    <row r="220" spans="2:45" ht="6" customHeight="1">
      <c r="B220" s="274"/>
      <c r="C220" s="274"/>
      <c r="D220" s="274"/>
      <c r="E220" s="274"/>
      <c r="F220" s="274"/>
      <c r="G220" s="274"/>
      <c r="H220" s="274"/>
      <c r="I220" s="274"/>
      <c r="J220" s="290"/>
      <c r="K220" s="293"/>
      <c r="L220" s="296"/>
      <c r="M220" s="299"/>
      <c r="N220" s="293"/>
      <c r="O220" s="299"/>
      <c r="P220" s="302"/>
      <c r="Q220" s="302"/>
      <c r="R220" s="302"/>
      <c r="S220" s="302"/>
      <c r="T220" s="293"/>
      <c r="U220" s="299"/>
      <c r="V220" s="302"/>
      <c r="W220" s="293"/>
    </row>
    <row r="221" spans="2:45" ht="15" customHeight="1">
      <c r="B221" s="361" t="s">
        <v>51</v>
      </c>
      <c r="C221" s="362"/>
      <c r="D221" s="362"/>
      <c r="E221" s="362"/>
      <c r="F221" s="362"/>
      <c r="G221" s="362"/>
      <c r="H221" s="362"/>
      <c r="I221" s="363"/>
      <c r="J221" s="361" t="s">
        <v>6</v>
      </c>
      <c r="K221" s="362"/>
      <c r="L221" s="362"/>
      <c r="M221" s="362"/>
      <c r="N221" s="370"/>
      <c r="O221" s="373" t="s">
        <v>52</v>
      </c>
      <c r="P221" s="362"/>
      <c r="Q221" s="362"/>
      <c r="R221" s="362"/>
      <c r="S221" s="362"/>
      <c r="T221" s="362"/>
      <c r="U221" s="363"/>
      <c r="V221" s="12" t="s">
        <v>32</v>
      </c>
      <c r="W221" s="25"/>
      <c r="X221" s="25"/>
      <c r="Y221" s="376" t="s">
        <v>44</v>
      </c>
      <c r="Z221" s="376"/>
      <c r="AA221" s="376"/>
      <c r="AB221" s="376"/>
      <c r="AC221" s="376"/>
      <c r="AD221" s="376"/>
      <c r="AE221" s="376"/>
      <c r="AF221" s="376"/>
      <c r="AG221" s="376"/>
      <c r="AH221" s="376"/>
      <c r="AI221" s="25"/>
      <c r="AJ221" s="25"/>
      <c r="AK221" s="26"/>
      <c r="AL221" s="377" t="s">
        <v>55</v>
      </c>
      <c r="AM221" s="377"/>
      <c r="AN221" s="378" t="s">
        <v>33</v>
      </c>
      <c r="AO221" s="378"/>
      <c r="AP221" s="378"/>
      <c r="AQ221" s="378"/>
      <c r="AR221" s="378"/>
      <c r="AS221" s="379"/>
    </row>
    <row r="222" spans="2:45" ht="13.5" customHeight="1">
      <c r="B222" s="364"/>
      <c r="C222" s="365"/>
      <c r="D222" s="365"/>
      <c r="E222" s="365"/>
      <c r="F222" s="365"/>
      <c r="G222" s="365"/>
      <c r="H222" s="365"/>
      <c r="I222" s="366"/>
      <c r="J222" s="364"/>
      <c r="K222" s="365"/>
      <c r="L222" s="365"/>
      <c r="M222" s="365"/>
      <c r="N222" s="371"/>
      <c r="O222" s="374"/>
      <c r="P222" s="365"/>
      <c r="Q222" s="365"/>
      <c r="R222" s="365"/>
      <c r="S222" s="365"/>
      <c r="T222" s="365"/>
      <c r="U222" s="366"/>
      <c r="V222" s="380" t="s">
        <v>7</v>
      </c>
      <c r="W222" s="381"/>
      <c r="X222" s="381"/>
      <c r="Y222" s="382"/>
      <c r="Z222" s="386" t="s">
        <v>16</v>
      </c>
      <c r="AA222" s="387"/>
      <c r="AB222" s="387"/>
      <c r="AC222" s="388"/>
      <c r="AD222" s="392" t="s">
        <v>17</v>
      </c>
      <c r="AE222" s="393"/>
      <c r="AF222" s="393"/>
      <c r="AG222" s="394"/>
      <c r="AH222" s="538" t="s">
        <v>83</v>
      </c>
      <c r="AI222" s="283"/>
      <c r="AJ222" s="283"/>
      <c r="AK222" s="286"/>
      <c r="AL222" s="450" t="s">
        <v>18</v>
      </c>
      <c r="AM222" s="451"/>
      <c r="AN222" s="406" t="s">
        <v>19</v>
      </c>
      <c r="AO222" s="407"/>
      <c r="AP222" s="407"/>
      <c r="AQ222" s="407"/>
      <c r="AR222" s="408"/>
      <c r="AS222" s="409"/>
    </row>
    <row r="223" spans="2:45" ht="13.5" customHeight="1">
      <c r="B223" s="367"/>
      <c r="C223" s="368"/>
      <c r="D223" s="368"/>
      <c r="E223" s="368"/>
      <c r="F223" s="368"/>
      <c r="G223" s="368"/>
      <c r="H223" s="368"/>
      <c r="I223" s="369"/>
      <c r="J223" s="367"/>
      <c r="K223" s="368"/>
      <c r="L223" s="368"/>
      <c r="M223" s="368"/>
      <c r="N223" s="372"/>
      <c r="O223" s="375"/>
      <c r="P223" s="368"/>
      <c r="Q223" s="368"/>
      <c r="R223" s="368"/>
      <c r="S223" s="368"/>
      <c r="T223" s="368"/>
      <c r="U223" s="369"/>
      <c r="V223" s="383"/>
      <c r="W223" s="384"/>
      <c r="X223" s="384"/>
      <c r="Y223" s="385"/>
      <c r="Z223" s="389"/>
      <c r="AA223" s="390"/>
      <c r="AB223" s="390"/>
      <c r="AC223" s="391"/>
      <c r="AD223" s="395"/>
      <c r="AE223" s="396"/>
      <c r="AF223" s="396"/>
      <c r="AG223" s="397"/>
      <c r="AH223" s="539"/>
      <c r="AI223" s="285"/>
      <c r="AJ223" s="285"/>
      <c r="AK223" s="288"/>
      <c r="AL223" s="452"/>
      <c r="AM223" s="453"/>
      <c r="AN223" s="359"/>
      <c r="AO223" s="359"/>
      <c r="AP223" s="359"/>
      <c r="AQ223" s="359"/>
      <c r="AR223" s="359"/>
      <c r="AS223" s="360"/>
    </row>
    <row r="224" spans="2:45" ht="18" customHeight="1">
      <c r="B224" s="531">
        <f>'報告書（事業主控）'!B224</f>
        <v>0</v>
      </c>
      <c r="C224" s="532"/>
      <c r="D224" s="532"/>
      <c r="E224" s="532"/>
      <c r="F224" s="532"/>
      <c r="G224" s="532"/>
      <c r="H224" s="532"/>
      <c r="I224" s="533"/>
      <c r="J224" s="531">
        <f>'報告書（事業主控）'!J224</f>
        <v>0</v>
      </c>
      <c r="K224" s="532"/>
      <c r="L224" s="532"/>
      <c r="M224" s="532"/>
      <c r="N224" s="534"/>
      <c r="O224" s="66">
        <f>'報告書（事業主控）'!O224</f>
        <v>0</v>
      </c>
      <c r="P224" s="15" t="s">
        <v>45</v>
      </c>
      <c r="Q224" s="66">
        <f>'報告書（事業主控）'!Q224</f>
        <v>0</v>
      </c>
      <c r="R224" s="15" t="s">
        <v>46</v>
      </c>
      <c r="S224" s="66">
        <f>'報告書（事業主控）'!S224</f>
        <v>0</v>
      </c>
      <c r="T224" s="341" t="s">
        <v>47</v>
      </c>
      <c r="U224" s="341"/>
      <c r="V224" s="525">
        <f>'報告書（事業主控）'!V224</f>
        <v>0</v>
      </c>
      <c r="W224" s="526"/>
      <c r="X224" s="526"/>
      <c r="Y224" s="63" t="s">
        <v>8</v>
      </c>
      <c r="Z224" s="51"/>
      <c r="AA224" s="71"/>
      <c r="AB224" s="71"/>
      <c r="AC224" s="63" t="s">
        <v>8</v>
      </c>
      <c r="AD224" s="51"/>
      <c r="AE224" s="71"/>
      <c r="AF224" s="71"/>
      <c r="AG224" s="68" t="s">
        <v>8</v>
      </c>
      <c r="AH224" s="535">
        <f>'報告書（事業主控）'!AH224</f>
        <v>0</v>
      </c>
      <c r="AI224" s="536"/>
      <c r="AJ224" s="536"/>
      <c r="AK224" s="537"/>
      <c r="AL224" s="51"/>
      <c r="AM224" s="52"/>
      <c r="AN224" s="511">
        <f>'報告書（事業主控）'!AN224</f>
        <v>0</v>
      </c>
      <c r="AO224" s="512"/>
      <c r="AP224" s="512"/>
      <c r="AQ224" s="512"/>
      <c r="AR224" s="512"/>
      <c r="AS224" s="68" t="s">
        <v>8</v>
      </c>
    </row>
    <row r="225" spans="2:45" ht="18" customHeight="1">
      <c r="B225" s="520"/>
      <c r="C225" s="521"/>
      <c r="D225" s="521"/>
      <c r="E225" s="521"/>
      <c r="F225" s="521"/>
      <c r="G225" s="521"/>
      <c r="H225" s="521"/>
      <c r="I225" s="522"/>
      <c r="J225" s="520"/>
      <c r="K225" s="521"/>
      <c r="L225" s="521"/>
      <c r="M225" s="521"/>
      <c r="N225" s="524"/>
      <c r="O225" s="73">
        <f>'報告書（事業主控）'!O225</f>
        <v>0</v>
      </c>
      <c r="P225" s="74" t="s">
        <v>45</v>
      </c>
      <c r="Q225" s="73">
        <f>'報告書（事業主控）'!Q225</f>
        <v>0</v>
      </c>
      <c r="R225" s="74" t="s">
        <v>46</v>
      </c>
      <c r="S225" s="73">
        <f>'報告書（事業主控）'!S225</f>
        <v>0</v>
      </c>
      <c r="T225" s="347" t="s">
        <v>48</v>
      </c>
      <c r="U225" s="347"/>
      <c r="V225" s="514">
        <f>'報告書（事業主控）'!V225</f>
        <v>0</v>
      </c>
      <c r="W225" s="515"/>
      <c r="X225" s="515"/>
      <c r="Y225" s="515"/>
      <c r="Z225" s="514">
        <f>'報告書（事業主控）'!Z225</f>
        <v>0</v>
      </c>
      <c r="AA225" s="515"/>
      <c r="AB225" s="515"/>
      <c r="AC225" s="515"/>
      <c r="AD225" s="514">
        <f>'報告書（事業主控）'!AD225</f>
        <v>0</v>
      </c>
      <c r="AE225" s="515"/>
      <c r="AF225" s="515"/>
      <c r="AG225" s="516"/>
      <c r="AH225" s="527">
        <f>'報告書（事業主控）'!AH225</f>
        <v>0</v>
      </c>
      <c r="AI225" s="528"/>
      <c r="AJ225" s="528"/>
      <c r="AK225" s="529"/>
      <c r="AL225" s="355">
        <f>'報告書（事業主控）'!AL225</f>
        <v>0</v>
      </c>
      <c r="AM225" s="530"/>
      <c r="AN225" s="514">
        <f>'報告書（事業主控）'!AN225</f>
        <v>0</v>
      </c>
      <c r="AO225" s="515"/>
      <c r="AP225" s="515"/>
      <c r="AQ225" s="515"/>
      <c r="AR225" s="515"/>
      <c r="AS225" s="56"/>
    </row>
    <row r="226" spans="2:45" ht="18" customHeight="1">
      <c r="B226" s="517">
        <f>'報告書（事業主控）'!B226</f>
        <v>0</v>
      </c>
      <c r="C226" s="518"/>
      <c r="D226" s="518"/>
      <c r="E226" s="518"/>
      <c r="F226" s="518"/>
      <c r="G226" s="518"/>
      <c r="H226" s="518"/>
      <c r="I226" s="519"/>
      <c r="J226" s="517">
        <f>'報告書（事業主控）'!J226</f>
        <v>0</v>
      </c>
      <c r="K226" s="518"/>
      <c r="L226" s="518"/>
      <c r="M226" s="518"/>
      <c r="N226" s="523"/>
      <c r="O226" s="69">
        <f>'報告書（事業主控）'!O226</f>
        <v>0</v>
      </c>
      <c r="P226" s="5" t="s">
        <v>45</v>
      </c>
      <c r="Q226" s="69">
        <f>'報告書（事業主控）'!Q226</f>
        <v>0</v>
      </c>
      <c r="R226" s="5" t="s">
        <v>46</v>
      </c>
      <c r="S226" s="69">
        <f>'報告書（事業主控）'!S226</f>
        <v>0</v>
      </c>
      <c r="T226" s="445" t="s">
        <v>47</v>
      </c>
      <c r="U226" s="445"/>
      <c r="V226" s="525">
        <f>'報告書（事業主控）'!V226</f>
        <v>0</v>
      </c>
      <c r="W226" s="526"/>
      <c r="X226" s="526"/>
      <c r="Y226" s="64"/>
      <c r="Z226" s="51"/>
      <c r="AA226" s="71"/>
      <c r="AB226" s="71"/>
      <c r="AC226" s="64"/>
      <c r="AD226" s="51"/>
      <c r="AE226" s="71"/>
      <c r="AF226" s="71"/>
      <c r="AG226" s="64"/>
      <c r="AH226" s="511">
        <f>'報告書（事業主控）'!AH226</f>
        <v>0</v>
      </c>
      <c r="AI226" s="512"/>
      <c r="AJ226" s="512"/>
      <c r="AK226" s="513"/>
      <c r="AL226" s="51"/>
      <c r="AM226" s="52"/>
      <c r="AN226" s="511">
        <f>'報告書（事業主控）'!AN226</f>
        <v>0</v>
      </c>
      <c r="AO226" s="512"/>
      <c r="AP226" s="512"/>
      <c r="AQ226" s="512"/>
      <c r="AR226" s="512"/>
      <c r="AS226" s="72"/>
    </row>
    <row r="227" spans="2:45" ht="18" customHeight="1">
      <c r="B227" s="520"/>
      <c r="C227" s="521"/>
      <c r="D227" s="521"/>
      <c r="E227" s="521"/>
      <c r="F227" s="521"/>
      <c r="G227" s="521"/>
      <c r="H227" s="521"/>
      <c r="I227" s="522"/>
      <c r="J227" s="520"/>
      <c r="K227" s="521"/>
      <c r="L227" s="521"/>
      <c r="M227" s="521"/>
      <c r="N227" s="524"/>
      <c r="O227" s="73">
        <f>'報告書（事業主控）'!O227</f>
        <v>0</v>
      </c>
      <c r="P227" s="74" t="s">
        <v>45</v>
      </c>
      <c r="Q227" s="73">
        <f>'報告書（事業主控）'!Q227</f>
        <v>0</v>
      </c>
      <c r="R227" s="74" t="s">
        <v>46</v>
      </c>
      <c r="S227" s="73">
        <f>'報告書（事業主控）'!S227</f>
        <v>0</v>
      </c>
      <c r="T227" s="347" t="s">
        <v>48</v>
      </c>
      <c r="U227" s="347"/>
      <c r="V227" s="527">
        <f>'報告書（事業主控）'!V227</f>
        <v>0</v>
      </c>
      <c r="W227" s="528"/>
      <c r="X227" s="528"/>
      <c r="Y227" s="528"/>
      <c r="Z227" s="527">
        <f>'報告書（事業主控）'!Z227</f>
        <v>0</v>
      </c>
      <c r="AA227" s="528"/>
      <c r="AB227" s="528"/>
      <c r="AC227" s="528"/>
      <c r="AD227" s="527">
        <f>'報告書（事業主控）'!AD227</f>
        <v>0</v>
      </c>
      <c r="AE227" s="528"/>
      <c r="AF227" s="528"/>
      <c r="AG227" s="528"/>
      <c r="AH227" s="527">
        <f>'報告書（事業主控）'!AH227</f>
        <v>0</v>
      </c>
      <c r="AI227" s="528"/>
      <c r="AJ227" s="528"/>
      <c r="AK227" s="529"/>
      <c r="AL227" s="355">
        <f>'報告書（事業主控）'!AL227</f>
        <v>0</v>
      </c>
      <c r="AM227" s="530"/>
      <c r="AN227" s="514">
        <f>'報告書（事業主控）'!AN227</f>
        <v>0</v>
      </c>
      <c r="AO227" s="515"/>
      <c r="AP227" s="515"/>
      <c r="AQ227" s="515"/>
      <c r="AR227" s="515"/>
      <c r="AS227" s="56"/>
    </row>
    <row r="228" spans="2:45" ht="18" customHeight="1">
      <c r="B228" s="517">
        <f>'報告書（事業主控）'!B228</f>
        <v>0</v>
      </c>
      <c r="C228" s="518"/>
      <c r="D228" s="518"/>
      <c r="E228" s="518"/>
      <c r="F228" s="518"/>
      <c r="G228" s="518"/>
      <c r="H228" s="518"/>
      <c r="I228" s="519"/>
      <c r="J228" s="517">
        <f>'報告書（事業主控）'!J228</f>
        <v>0</v>
      </c>
      <c r="K228" s="518"/>
      <c r="L228" s="518"/>
      <c r="M228" s="518"/>
      <c r="N228" s="523"/>
      <c r="O228" s="69">
        <f>'報告書（事業主控）'!O228</f>
        <v>0</v>
      </c>
      <c r="P228" s="5" t="s">
        <v>45</v>
      </c>
      <c r="Q228" s="69">
        <f>'報告書（事業主控）'!Q228</f>
        <v>0</v>
      </c>
      <c r="R228" s="5" t="s">
        <v>46</v>
      </c>
      <c r="S228" s="69">
        <f>'報告書（事業主控）'!S228</f>
        <v>0</v>
      </c>
      <c r="T228" s="445" t="s">
        <v>47</v>
      </c>
      <c r="U228" s="445"/>
      <c r="V228" s="525">
        <f>'報告書（事業主控）'!V228</f>
        <v>0</v>
      </c>
      <c r="W228" s="526"/>
      <c r="X228" s="526"/>
      <c r="Y228" s="64"/>
      <c r="Z228" s="51"/>
      <c r="AA228" s="71"/>
      <c r="AB228" s="71"/>
      <c r="AC228" s="64"/>
      <c r="AD228" s="51"/>
      <c r="AE228" s="71"/>
      <c r="AF228" s="71"/>
      <c r="AG228" s="64"/>
      <c r="AH228" s="511">
        <f>'報告書（事業主控）'!AH228</f>
        <v>0</v>
      </c>
      <c r="AI228" s="512"/>
      <c r="AJ228" s="512"/>
      <c r="AK228" s="513"/>
      <c r="AL228" s="51"/>
      <c r="AM228" s="52"/>
      <c r="AN228" s="511">
        <f>'報告書（事業主控）'!AN228</f>
        <v>0</v>
      </c>
      <c r="AO228" s="512"/>
      <c r="AP228" s="512"/>
      <c r="AQ228" s="512"/>
      <c r="AR228" s="512"/>
      <c r="AS228" s="72"/>
    </row>
    <row r="229" spans="2:45" ht="18" customHeight="1">
      <c r="B229" s="520"/>
      <c r="C229" s="521"/>
      <c r="D229" s="521"/>
      <c r="E229" s="521"/>
      <c r="F229" s="521"/>
      <c r="G229" s="521"/>
      <c r="H229" s="521"/>
      <c r="I229" s="522"/>
      <c r="J229" s="520"/>
      <c r="K229" s="521"/>
      <c r="L229" s="521"/>
      <c r="M229" s="521"/>
      <c r="N229" s="524"/>
      <c r="O229" s="73">
        <f>'報告書（事業主控）'!O229</f>
        <v>0</v>
      </c>
      <c r="P229" s="74" t="s">
        <v>45</v>
      </c>
      <c r="Q229" s="73">
        <f>'報告書（事業主控）'!Q229</f>
        <v>0</v>
      </c>
      <c r="R229" s="74" t="s">
        <v>46</v>
      </c>
      <c r="S229" s="73">
        <f>'報告書（事業主控）'!S229</f>
        <v>0</v>
      </c>
      <c r="T229" s="347" t="s">
        <v>48</v>
      </c>
      <c r="U229" s="347"/>
      <c r="V229" s="527">
        <f>'報告書（事業主控）'!V229</f>
        <v>0</v>
      </c>
      <c r="W229" s="528"/>
      <c r="X229" s="528"/>
      <c r="Y229" s="528"/>
      <c r="Z229" s="527">
        <f>'報告書（事業主控）'!Z229</f>
        <v>0</v>
      </c>
      <c r="AA229" s="528"/>
      <c r="AB229" s="528"/>
      <c r="AC229" s="528"/>
      <c r="AD229" s="527">
        <f>'報告書（事業主控）'!AD229</f>
        <v>0</v>
      </c>
      <c r="AE229" s="528"/>
      <c r="AF229" s="528"/>
      <c r="AG229" s="528"/>
      <c r="AH229" s="527">
        <f>'報告書（事業主控）'!AH229</f>
        <v>0</v>
      </c>
      <c r="AI229" s="528"/>
      <c r="AJ229" s="528"/>
      <c r="AK229" s="529"/>
      <c r="AL229" s="355">
        <f>'報告書（事業主控）'!AL229</f>
        <v>0</v>
      </c>
      <c r="AM229" s="530"/>
      <c r="AN229" s="514">
        <f>'報告書（事業主控）'!AN229</f>
        <v>0</v>
      </c>
      <c r="AO229" s="515"/>
      <c r="AP229" s="515"/>
      <c r="AQ229" s="515"/>
      <c r="AR229" s="515"/>
      <c r="AS229" s="56"/>
    </row>
    <row r="230" spans="2:45" ht="18" customHeight="1">
      <c r="B230" s="517">
        <f>'報告書（事業主控）'!B230</f>
        <v>0</v>
      </c>
      <c r="C230" s="518"/>
      <c r="D230" s="518"/>
      <c r="E230" s="518"/>
      <c r="F230" s="518"/>
      <c r="G230" s="518"/>
      <c r="H230" s="518"/>
      <c r="I230" s="519"/>
      <c r="J230" s="517">
        <f>'報告書（事業主控）'!J230</f>
        <v>0</v>
      </c>
      <c r="K230" s="518"/>
      <c r="L230" s="518"/>
      <c r="M230" s="518"/>
      <c r="N230" s="523"/>
      <c r="O230" s="69">
        <f>'報告書（事業主控）'!O230</f>
        <v>0</v>
      </c>
      <c r="P230" s="5" t="s">
        <v>45</v>
      </c>
      <c r="Q230" s="69">
        <f>'報告書（事業主控）'!Q230</f>
        <v>0</v>
      </c>
      <c r="R230" s="5" t="s">
        <v>46</v>
      </c>
      <c r="S230" s="69">
        <f>'報告書（事業主控）'!S230</f>
        <v>0</v>
      </c>
      <c r="T230" s="445" t="s">
        <v>47</v>
      </c>
      <c r="U230" s="445"/>
      <c r="V230" s="525">
        <f>'報告書（事業主控）'!V230</f>
        <v>0</v>
      </c>
      <c r="W230" s="526"/>
      <c r="X230" s="526"/>
      <c r="Y230" s="64"/>
      <c r="Z230" s="51"/>
      <c r="AA230" s="71"/>
      <c r="AB230" s="71"/>
      <c r="AC230" s="64"/>
      <c r="AD230" s="51"/>
      <c r="AE230" s="71"/>
      <c r="AF230" s="71"/>
      <c r="AG230" s="64"/>
      <c r="AH230" s="511">
        <f>'報告書（事業主控）'!AH230</f>
        <v>0</v>
      </c>
      <c r="AI230" s="512"/>
      <c r="AJ230" s="512"/>
      <c r="AK230" s="513"/>
      <c r="AL230" s="51"/>
      <c r="AM230" s="52"/>
      <c r="AN230" s="511">
        <f>'報告書（事業主控）'!AN230</f>
        <v>0</v>
      </c>
      <c r="AO230" s="512"/>
      <c r="AP230" s="512"/>
      <c r="AQ230" s="512"/>
      <c r="AR230" s="512"/>
      <c r="AS230" s="72"/>
    </row>
    <row r="231" spans="2:45" ht="18" customHeight="1">
      <c r="B231" s="520"/>
      <c r="C231" s="521"/>
      <c r="D231" s="521"/>
      <c r="E231" s="521"/>
      <c r="F231" s="521"/>
      <c r="G231" s="521"/>
      <c r="H231" s="521"/>
      <c r="I231" s="522"/>
      <c r="J231" s="520"/>
      <c r="K231" s="521"/>
      <c r="L231" s="521"/>
      <c r="M231" s="521"/>
      <c r="N231" s="524"/>
      <c r="O231" s="73">
        <f>'報告書（事業主控）'!O231</f>
        <v>0</v>
      </c>
      <c r="P231" s="74" t="s">
        <v>45</v>
      </c>
      <c r="Q231" s="73">
        <f>'報告書（事業主控）'!Q231</f>
        <v>0</v>
      </c>
      <c r="R231" s="74" t="s">
        <v>46</v>
      </c>
      <c r="S231" s="73">
        <f>'報告書（事業主控）'!S231</f>
        <v>0</v>
      </c>
      <c r="T231" s="347" t="s">
        <v>48</v>
      </c>
      <c r="U231" s="347"/>
      <c r="V231" s="527">
        <f>'報告書（事業主控）'!V231</f>
        <v>0</v>
      </c>
      <c r="W231" s="528"/>
      <c r="X231" s="528"/>
      <c r="Y231" s="528"/>
      <c r="Z231" s="527">
        <f>'報告書（事業主控）'!Z231</f>
        <v>0</v>
      </c>
      <c r="AA231" s="528"/>
      <c r="AB231" s="528"/>
      <c r="AC231" s="528"/>
      <c r="AD231" s="527">
        <f>'報告書（事業主控）'!AD231</f>
        <v>0</v>
      </c>
      <c r="AE231" s="528"/>
      <c r="AF231" s="528"/>
      <c r="AG231" s="528"/>
      <c r="AH231" s="527">
        <f>'報告書（事業主控）'!AH231</f>
        <v>0</v>
      </c>
      <c r="AI231" s="528"/>
      <c r="AJ231" s="528"/>
      <c r="AK231" s="529"/>
      <c r="AL231" s="355">
        <f>'報告書（事業主控）'!AL231</f>
        <v>0</v>
      </c>
      <c r="AM231" s="530"/>
      <c r="AN231" s="514">
        <f>'報告書（事業主控）'!AN231</f>
        <v>0</v>
      </c>
      <c r="AO231" s="515"/>
      <c r="AP231" s="515"/>
      <c r="AQ231" s="515"/>
      <c r="AR231" s="515"/>
      <c r="AS231" s="56"/>
    </row>
    <row r="232" spans="2:45" ht="18" customHeight="1">
      <c r="B232" s="517">
        <f>'報告書（事業主控）'!B232</f>
        <v>0</v>
      </c>
      <c r="C232" s="518"/>
      <c r="D232" s="518"/>
      <c r="E232" s="518"/>
      <c r="F232" s="518"/>
      <c r="G232" s="518"/>
      <c r="H232" s="518"/>
      <c r="I232" s="519"/>
      <c r="J232" s="517">
        <f>'報告書（事業主控）'!J232</f>
        <v>0</v>
      </c>
      <c r="K232" s="518"/>
      <c r="L232" s="518"/>
      <c r="M232" s="518"/>
      <c r="N232" s="523"/>
      <c r="O232" s="69">
        <f>'報告書（事業主控）'!O232</f>
        <v>0</v>
      </c>
      <c r="P232" s="5" t="s">
        <v>45</v>
      </c>
      <c r="Q232" s="69">
        <f>'報告書（事業主控）'!Q232</f>
        <v>0</v>
      </c>
      <c r="R232" s="5" t="s">
        <v>46</v>
      </c>
      <c r="S232" s="69">
        <f>'報告書（事業主控）'!S232</f>
        <v>0</v>
      </c>
      <c r="T232" s="445" t="s">
        <v>47</v>
      </c>
      <c r="U232" s="445"/>
      <c r="V232" s="525">
        <f>'報告書（事業主控）'!V232</f>
        <v>0</v>
      </c>
      <c r="W232" s="526"/>
      <c r="X232" s="526"/>
      <c r="Y232" s="64"/>
      <c r="Z232" s="51"/>
      <c r="AA232" s="71"/>
      <c r="AB232" s="71"/>
      <c r="AC232" s="64"/>
      <c r="AD232" s="51"/>
      <c r="AE232" s="71"/>
      <c r="AF232" s="71"/>
      <c r="AG232" s="64"/>
      <c r="AH232" s="511">
        <f>'報告書（事業主控）'!AH232</f>
        <v>0</v>
      </c>
      <c r="AI232" s="512"/>
      <c r="AJ232" s="512"/>
      <c r="AK232" s="513"/>
      <c r="AL232" s="51"/>
      <c r="AM232" s="52"/>
      <c r="AN232" s="511">
        <f>'報告書（事業主控）'!AN232</f>
        <v>0</v>
      </c>
      <c r="AO232" s="512"/>
      <c r="AP232" s="512"/>
      <c r="AQ232" s="512"/>
      <c r="AR232" s="512"/>
      <c r="AS232" s="72"/>
    </row>
    <row r="233" spans="2:45" ht="18" customHeight="1">
      <c r="B233" s="520"/>
      <c r="C233" s="521"/>
      <c r="D233" s="521"/>
      <c r="E233" s="521"/>
      <c r="F233" s="521"/>
      <c r="G233" s="521"/>
      <c r="H233" s="521"/>
      <c r="I233" s="522"/>
      <c r="J233" s="520"/>
      <c r="K233" s="521"/>
      <c r="L233" s="521"/>
      <c r="M233" s="521"/>
      <c r="N233" s="524"/>
      <c r="O233" s="73">
        <f>'報告書（事業主控）'!O233</f>
        <v>0</v>
      </c>
      <c r="P233" s="74" t="s">
        <v>45</v>
      </c>
      <c r="Q233" s="73">
        <f>'報告書（事業主控）'!Q233</f>
        <v>0</v>
      </c>
      <c r="R233" s="74" t="s">
        <v>46</v>
      </c>
      <c r="S233" s="73">
        <f>'報告書（事業主控）'!S233</f>
        <v>0</v>
      </c>
      <c r="T233" s="347" t="s">
        <v>48</v>
      </c>
      <c r="U233" s="347"/>
      <c r="V233" s="527">
        <f>'報告書（事業主控）'!V233</f>
        <v>0</v>
      </c>
      <c r="W233" s="528"/>
      <c r="X233" s="528"/>
      <c r="Y233" s="528"/>
      <c r="Z233" s="527">
        <f>'報告書（事業主控）'!Z233</f>
        <v>0</v>
      </c>
      <c r="AA233" s="528"/>
      <c r="AB233" s="528"/>
      <c r="AC233" s="528"/>
      <c r="AD233" s="527">
        <f>'報告書（事業主控）'!AD233</f>
        <v>0</v>
      </c>
      <c r="AE233" s="528"/>
      <c r="AF233" s="528"/>
      <c r="AG233" s="528"/>
      <c r="AH233" s="527">
        <f>'報告書（事業主控）'!AH233</f>
        <v>0</v>
      </c>
      <c r="AI233" s="528"/>
      <c r="AJ233" s="528"/>
      <c r="AK233" s="529"/>
      <c r="AL233" s="355">
        <f>'報告書（事業主控）'!AL233</f>
        <v>0</v>
      </c>
      <c r="AM233" s="530"/>
      <c r="AN233" s="514">
        <f>'報告書（事業主控）'!AN233</f>
        <v>0</v>
      </c>
      <c r="AO233" s="515"/>
      <c r="AP233" s="515"/>
      <c r="AQ233" s="515"/>
      <c r="AR233" s="515"/>
      <c r="AS233" s="56"/>
    </row>
    <row r="234" spans="2:45" ht="18" customHeight="1">
      <c r="B234" s="517">
        <f>'報告書（事業主控）'!B234</f>
        <v>0</v>
      </c>
      <c r="C234" s="518"/>
      <c r="D234" s="518"/>
      <c r="E234" s="518"/>
      <c r="F234" s="518"/>
      <c r="G234" s="518"/>
      <c r="H234" s="518"/>
      <c r="I234" s="519"/>
      <c r="J234" s="517">
        <f>'報告書（事業主控）'!J234</f>
        <v>0</v>
      </c>
      <c r="K234" s="518"/>
      <c r="L234" s="518"/>
      <c r="M234" s="518"/>
      <c r="N234" s="523"/>
      <c r="O234" s="69">
        <f>'報告書（事業主控）'!O234</f>
        <v>0</v>
      </c>
      <c r="P234" s="5" t="s">
        <v>45</v>
      </c>
      <c r="Q234" s="69">
        <f>'報告書（事業主控）'!Q234</f>
        <v>0</v>
      </c>
      <c r="R234" s="5" t="s">
        <v>46</v>
      </c>
      <c r="S234" s="69">
        <f>'報告書（事業主控）'!S234</f>
        <v>0</v>
      </c>
      <c r="T234" s="445" t="s">
        <v>47</v>
      </c>
      <c r="U234" s="445"/>
      <c r="V234" s="525">
        <f>'報告書（事業主控）'!V234</f>
        <v>0</v>
      </c>
      <c r="W234" s="526"/>
      <c r="X234" s="526"/>
      <c r="Y234" s="64"/>
      <c r="Z234" s="51"/>
      <c r="AA234" s="71"/>
      <c r="AB234" s="71"/>
      <c r="AC234" s="64"/>
      <c r="AD234" s="51"/>
      <c r="AE234" s="71"/>
      <c r="AF234" s="71"/>
      <c r="AG234" s="64"/>
      <c r="AH234" s="511">
        <f>'報告書（事業主控）'!AH234</f>
        <v>0</v>
      </c>
      <c r="AI234" s="512"/>
      <c r="AJ234" s="512"/>
      <c r="AK234" s="513"/>
      <c r="AL234" s="51"/>
      <c r="AM234" s="52"/>
      <c r="AN234" s="511">
        <f>'報告書（事業主控）'!AN234</f>
        <v>0</v>
      </c>
      <c r="AO234" s="512"/>
      <c r="AP234" s="512"/>
      <c r="AQ234" s="512"/>
      <c r="AR234" s="512"/>
      <c r="AS234" s="72"/>
    </row>
    <row r="235" spans="2:45" ht="18" customHeight="1">
      <c r="B235" s="520"/>
      <c r="C235" s="521"/>
      <c r="D235" s="521"/>
      <c r="E235" s="521"/>
      <c r="F235" s="521"/>
      <c r="G235" s="521"/>
      <c r="H235" s="521"/>
      <c r="I235" s="522"/>
      <c r="J235" s="520"/>
      <c r="K235" s="521"/>
      <c r="L235" s="521"/>
      <c r="M235" s="521"/>
      <c r="N235" s="524"/>
      <c r="O235" s="73">
        <f>'報告書（事業主控）'!O235</f>
        <v>0</v>
      </c>
      <c r="P235" s="74" t="s">
        <v>45</v>
      </c>
      <c r="Q235" s="73">
        <f>'報告書（事業主控）'!Q235</f>
        <v>0</v>
      </c>
      <c r="R235" s="74" t="s">
        <v>46</v>
      </c>
      <c r="S235" s="73">
        <f>'報告書（事業主控）'!S235</f>
        <v>0</v>
      </c>
      <c r="T235" s="347" t="s">
        <v>48</v>
      </c>
      <c r="U235" s="347"/>
      <c r="V235" s="527">
        <f>'報告書（事業主控）'!V235</f>
        <v>0</v>
      </c>
      <c r="W235" s="528"/>
      <c r="X235" s="528"/>
      <c r="Y235" s="528"/>
      <c r="Z235" s="527">
        <f>'報告書（事業主控）'!Z235</f>
        <v>0</v>
      </c>
      <c r="AA235" s="528"/>
      <c r="AB235" s="528"/>
      <c r="AC235" s="528"/>
      <c r="AD235" s="527">
        <f>'報告書（事業主控）'!AD235</f>
        <v>0</v>
      </c>
      <c r="AE235" s="528"/>
      <c r="AF235" s="528"/>
      <c r="AG235" s="528"/>
      <c r="AH235" s="527">
        <f>'報告書（事業主控）'!AH235</f>
        <v>0</v>
      </c>
      <c r="AI235" s="528"/>
      <c r="AJ235" s="528"/>
      <c r="AK235" s="529"/>
      <c r="AL235" s="355">
        <f>'報告書（事業主控）'!AL235</f>
        <v>0</v>
      </c>
      <c r="AM235" s="530"/>
      <c r="AN235" s="514">
        <f>'報告書（事業主控）'!AN235</f>
        <v>0</v>
      </c>
      <c r="AO235" s="515"/>
      <c r="AP235" s="515"/>
      <c r="AQ235" s="515"/>
      <c r="AR235" s="515"/>
      <c r="AS235" s="56"/>
    </row>
    <row r="236" spans="2:45" ht="18" customHeight="1">
      <c r="B236" s="517">
        <f>'報告書（事業主控）'!B236</f>
        <v>0</v>
      </c>
      <c r="C236" s="518"/>
      <c r="D236" s="518"/>
      <c r="E236" s="518"/>
      <c r="F236" s="518"/>
      <c r="G236" s="518"/>
      <c r="H236" s="518"/>
      <c r="I236" s="519"/>
      <c r="J236" s="517">
        <f>'報告書（事業主控）'!J236</f>
        <v>0</v>
      </c>
      <c r="K236" s="518"/>
      <c r="L236" s="518"/>
      <c r="M236" s="518"/>
      <c r="N236" s="523"/>
      <c r="O236" s="69">
        <f>'報告書（事業主控）'!O236</f>
        <v>0</v>
      </c>
      <c r="P236" s="5" t="s">
        <v>45</v>
      </c>
      <c r="Q236" s="69">
        <f>'報告書（事業主控）'!Q236</f>
        <v>0</v>
      </c>
      <c r="R236" s="5" t="s">
        <v>46</v>
      </c>
      <c r="S236" s="69">
        <f>'報告書（事業主控）'!S236</f>
        <v>0</v>
      </c>
      <c r="T236" s="445" t="s">
        <v>47</v>
      </c>
      <c r="U236" s="445"/>
      <c r="V236" s="525">
        <f>'報告書（事業主控）'!V236</f>
        <v>0</v>
      </c>
      <c r="W236" s="526"/>
      <c r="X236" s="526"/>
      <c r="Y236" s="64"/>
      <c r="Z236" s="51"/>
      <c r="AA236" s="71"/>
      <c r="AB236" s="71"/>
      <c r="AC236" s="64"/>
      <c r="AD236" s="51"/>
      <c r="AE236" s="71"/>
      <c r="AF236" s="71"/>
      <c r="AG236" s="64"/>
      <c r="AH236" s="511">
        <f>'報告書（事業主控）'!AH236</f>
        <v>0</v>
      </c>
      <c r="AI236" s="512"/>
      <c r="AJ236" s="512"/>
      <c r="AK236" s="513"/>
      <c r="AL236" s="51"/>
      <c r="AM236" s="52"/>
      <c r="AN236" s="511">
        <f>'報告書（事業主控）'!AN236</f>
        <v>0</v>
      </c>
      <c r="AO236" s="512"/>
      <c r="AP236" s="512"/>
      <c r="AQ236" s="512"/>
      <c r="AR236" s="512"/>
      <c r="AS236" s="72"/>
    </row>
    <row r="237" spans="2:45" ht="18" customHeight="1">
      <c r="B237" s="520"/>
      <c r="C237" s="521"/>
      <c r="D237" s="521"/>
      <c r="E237" s="521"/>
      <c r="F237" s="521"/>
      <c r="G237" s="521"/>
      <c r="H237" s="521"/>
      <c r="I237" s="522"/>
      <c r="J237" s="520"/>
      <c r="K237" s="521"/>
      <c r="L237" s="521"/>
      <c r="M237" s="521"/>
      <c r="N237" s="524"/>
      <c r="O237" s="73">
        <f>'報告書（事業主控）'!O237</f>
        <v>0</v>
      </c>
      <c r="P237" s="74" t="s">
        <v>45</v>
      </c>
      <c r="Q237" s="73">
        <f>'報告書（事業主控）'!Q237</f>
        <v>0</v>
      </c>
      <c r="R237" s="74" t="s">
        <v>46</v>
      </c>
      <c r="S237" s="73">
        <f>'報告書（事業主控）'!S237</f>
        <v>0</v>
      </c>
      <c r="T237" s="347" t="s">
        <v>48</v>
      </c>
      <c r="U237" s="347"/>
      <c r="V237" s="527">
        <f>'報告書（事業主控）'!V237</f>
        <v>0</v>
      </c>
      <c r="W237" s="528"/>
      <c r="X237" s="528"/>
      <c r="Y237" s="528"/>
      <c r="Z237" s="527">
        <f>'報告書（事業主控）'!Z237</f>
        <v>0</v>
      </c>
      <c r="AA237" s="528"/>
      <c r="AB237" s="528"/>
      <c r="AC237" s="528"/>
      <c r="AD237" s="527">
        <f>'報告書（事業主控）'!AD237</f>
        <v>0</v>
      </c>
      <c r="AE237" s="528"/>
      <c r="AF237" s="528"/>
      <c r="AG237" s="528"/>
      <c r="AH237" s="527">
        <f>'報告書（事業主控）'!AH237</f>
        <v>0</v>
      </c>
      <c r="AI237" s="528"/>
      <c r="AJ237" s="528"/>
      <c r="AK237" s="529"/>
      <c r="AL237" s="355">
        <f>'報告書（事業主控）'!AL237</f>
        <v>0</v>
      </c>
      <c r="AM237" s="530"/>
      <c r="AN237" s="514">
        <f>'報告書（事業主控）'!AN237</f>
        <v>0</v>
      </c>
      <c r="AO237" s="515"/>
      <c r="AP237" s="515"/>
      <c r="AQ237" s="515"/>
      <c r="AR237" s="515"/>
      <c r="AS237" s="56"/>
    </row>
    <row r="238" spans="2:45" ht="18" customHeight="1">
      <c r="B238" s="517">
        <f>'報告書（事業主控）'!B238</f>
        <v>0</v>
      </c>
      <c r="C238" s="518"/>
      <c r="D238" s="518"/>
      <c r="E238" s="518"/>
      <c r="F238" s="518"/>
      <c r="G238" s="518"/>
      <c r="H238" s="518"/>
      <c r="I238" s="519"/>
      <c r="J238" s="517">
        <f>'報告書（事業主控）'!J238</f>
        <v>0</v>
      </c>
      <c r="K238" s="518"/>
      <c r="L238" s="518"/>
      <c r="M238" s="518"/>
      <c r="N238" s="523"/>
      <c r="O238" s="69">
        <f>'報告書（事業主控）'!O238</f>
        <v>0</v>
      </c>
      <c r="P238" s="5" t="s">
        <v>45</v>
      </c>
      <c r="Q238" s="69">
        <f>'報告書（事業主控）'!Q238</f>
        <v>0</v>
      </c>
      <c r="R238" s="5" t="s">
        <v>46</v>
      </c>
      <c r="S238" s="69">
        <f>'報告書（事業主控）'!S238</f>
        <v>0</v>
      </c>
      <c r="T238" s="445" t="s">
        <v>47</v>
      </c>
      <c r="U238" s="445"/>
      <c r="V238" s="525">
        <f>'報告書（事業主控）'!V238</f>
        <v>0</v>
      </c>
      <c r="W238" s="526"/>
      <c r="X238" s="526"/>
      <c r="Y238" s="64"/>
      <c r="Z238" s="51"/>
      <c r="AA238" s="71"/>
      <c r="AB238" s="71"/>
      <c r="AC238" s="64"/>
      <c r="AD238" s="51"/>
      <c r="AE238" s="71"/>
      <c r="AF238" s="71"/>
      <c r="AG238" s="64"/>
      <c r="AH238" s="511">
        <f>'報告書（事業主控）'!AH238</f>
        <v>0</v>
      </c>
      <c r="AI238" s="512"/>
      <c r="AJ238" s="512"/>
      <c r="AK238" s="513"/>
      <c r="AL238" s="51"/>
      <c r="AM238" s="52"/>
      <c r="AN238" s="511">
        <f>'報告書（事業主控）'!AN238</f>
        <v>0</v>
      </c>
      <c r="AO238" s="512"/>
      <c r="AP238" s="512"/>
      <c r="AQ238" s="512"/>
      <c r="AR238" s="512"/>
      <c r="AS238" s="72"/>
    </row>
    <row r="239" spans="2:45" ht="18" customHeight="1">
      <c r="B239" s="520"/>
      <c r="C239" s="521"/>
      <c r="D239" s="521"/>
      <c r="E239" s="521"/>
      <c r="F239" s="521"/>
      <c r="G239" s="521"/>
      <c r="H239" s="521"/>
      <c r="I239" s="522"/>
      <c r="J239" s="520"/>
      <c r="K239" s="521"/>
      <c r="L239" s="521"/>
      <c r="M239" s="521"/>
      <c r="N239" s="524"/>
      <c r="O239" s="73">
        <f>'報告書（事業主控）'!O239</f>
        <v>0</v>
      </c>
      <c r="P239" s="74" t="s">
        <v>45</v>
      </c>
      <c r="Q239" s="73">
        <f>'報告書（事業主控）'!Q239</f>
        <v>0</v>
      </c>
      <c r="R239" s="74" t="s">
        <v>46</v>
      </c>
      <c r="S239" s="73">
        <f>'報告書（事業主控）'!S239</f>
        <v>0</v>
      </c>
      <c r="T239" s="347" t="s">
        <v>48</v>
      </c>
      <c r="U239" s="347"/>
      <c r="V239" s="527">
        <f>'報告書（事業主控）'!V239</f>
        <v>0</v>
      </c>
      <c r="W239" s="528"/>
      <c r="X239" s="528"/>
      <c r="Y239" s="528"/>
      <c r="Z239" s="527">
        <f>'報告書（事業主控）'!Z239</f>
        <v>0</v>
      </c>
      <c r="AA239" s="528"/>
      <c r="AB239" s="528"/>
      <c r="AC239" s="528"/>
      <c r="AD239" s="527">
        <f>'報告書（事業主控）'!AD239</f>
        <v>0</v>
      </c>
      <c r="AE239" s="528"/>
      <c r="AF239" s="528"/>
      <c r="AG239" s="528"/>
      <c r="AH239" s="527">
        <f>'報告書（事業主控）'!AH239</f>
        <v>0</v>
      </c>
      <c r="AI239" s="528"/>
      <c r="AJ239" s="528"/>
      <c r="AK239" s="529"/>
      <c r="AL239" s="355">
        <f>'報告書（事業主控）'!AL239</f>
        <v>0</v>
      </c>
      <c r="AM239" s="530"/>
      <c r="AN239" s="514">
        <f>'報告書（事業主控）'!AN239</f>
        <v>0</v>
      </c>
      <c r="AO239" s="515"/>
      <c r="AP239" s="515"/>
      <c r="AQ239" s="515"/>
      <c r="AR239" s="515"/>
      <c r="AS239" s="56"/>
    </row>
    <row r="240" spans="2:45" ht="18" customHeight="1">
      <c r="B240" s="517">
        <f>'報告書（事業主控）'!B240</f>
        <v>0</v>
      </c>
      <c r="C240" s="518"/>
      <c r="D240" s="518"/>
      <c r="E240" s="518"/>
      <c r="F240" s="518"/>
      <c r="G240" s="518"/>
      <c r="H240" s="518"/>
      <c r="I240" s="519"/>
      <c r="J240" s="517">
        <f>'報告書（事業主控）'!J240</f>
        <v>0</v>
      </c>
      <c r="K240" s="518"/>
      <c r="L240" s="518"/>
      <c r="M240" s="518"/>
      <c r="N240" s="523"/>
      <c r="O240" s="69">
        <f>'報告書（事業主控）'!O240</f>
        <v>0</v>
      </c>
      <c r="P240" s="5" t="s">
        <v>45</v>
      </c>
      <c r="Q240" s="69">
        <f>'報告書（事業主控）'!Q240</f>
        <v>0</v>
      </c>
      <c r="R240" s="5" t="s">
        <v>46</v>
      </c>
      <c r="S240" s="69">
        <f>'報告書（事業主控）'!S240</f>
        <v>0</v>
      </c>
      <c r="T240" s="445" t="s">
        <v>47</v>
      </c>
      <c r="U240" s="445"/>
      <c r="V240" s="525">
        <f>'報告書（事業主控）'!V240</f>
        <v>0</v>
      </c>
      <c r="W240" s="526"/>
      <c r="X240" s="526"/>
      <c r="Y240" s="64"/>
      <c r="Z240" s="51"/>
      <c r="AA240" s="71"/>
      <c r="AB240" s="71"/>
      <c r="AC240" s="64"/>
      <c r="AD240" s="51"/>
      <c r="AE240" s="71"/>
      <c r="AF240" s="71"/>
      <c r="AG240" s="64"/>
      <c r="AH240" s="511">
        <f>'報告書（事業主控）'!AH240</f>
        <v>0</v>
      </c>
      <c r="AI240" s="512"/>
      <c r="AJ240" s="512"/>
      <c r="AK240" s="513"/>
      <c r="AL240" s="51"/>
      <c r="AM240" s="52"/>
      <c r="AN240" s="511">
        <f>'報告書（事業主控）'!AN240</f>
        <v>0</v>
      </c>
      <c r="AO240" s="512"/>
      <c r="AP240" s="512"/>
      <c r="AQ240" s="512"/>
      <c r="AR240" s="512"/>
      <c r="AS240" s="72"/>
    </row>
    <row r="241" spans="2:45" ht="18" customHeight="1">
      <c r="B241" s="520"/>
      <c r="C241" s="521"/>
      <c r="D241" s="521"/>
      <c r="E241" s="521"/>
      <c r="F241" s="521"/>
      <c r="G241" s="521"/>
      <c r="H241" s="521"/>
      <c r="I241" s="522"/>
      <c r="J241" s="520"/>
      <c r="K241" s="521"/>
      <c r="L241" s="521"/>
      <c r="M241" s="521"/>
      <c r="N241" s="524"/>
      <c r="O241" s="73">
        <f>'報告書（事業主控）'!O241</f>
        <v>0</v>
      </c>
      <c r="P241" s="74" t="s">
        <v>45</v>
      </c>
      <c r="Q241" s="73">
        <f>'報告書（事業主控）'!Q241</f>
        <v>0</v>
      </c>
      <c r="R241" s="74" t="s">
        <v>46</v>
      </c>
      <c r="S241" s="73">
        <f>'報告書（事業主控）'!S241</f>
        <v>0</v>
      </c>
      <c r="T241" s="347" t="s">
        <v>48</v>
      </c>
      <c r="U241" s="347"/>
      <c r="V241" s="527">
        <f>'報告書（事業主控）'!V241</f>
        <v>0</v>
      </c>
      <c r="W241" s="528"/>
      <c r="X241" s="528"/>
      <c r="Y241" s="528"/>
      <c r="Z241" s="527">
        <f>'報告書（事業主控）'!Z241</f>
        <v>0</v>
      </c>
      <c r="AA241" s="528"/>
      <c r="AB241" s="528"/>
      <c r="AC241" s="528"/>
      <c r="AD241" s="527">
        <f>'報告書（事業主控）'!AD241</f>
        <v>0</v>
      </c>
      <c r="AE241" s="528"/>
      <c r="AF241" s="528"/>
      <c r="AG241" s="528"/>
      <c r="AH241" s="527">
        <f>'報告書（事業主控）'!AH241</f>
        <v>0</v>
      </c>
      <c r="AI241" s="528"/>
      <c r="AJ241" s="528"/>
      <c r="AK241" s="529"/>
      <c r="AL241" s="355">
        <f>'報告書（事業主控）'!AL241</f>
        <v>0</v>
      </c>
      <c r="AM241" s="530"/>
      <c r="AN241" s="514">
        <f>'報告書（事業主控）'!AN241</f>
        <v>0</v>
      </c>
      <c r="AO241" s="515"/>
      <c r="AP241" s="515"/>
      <c r="AQ241" s="515"/>
      <c r="AR241" s="515"/>
      <c r="AS241" s="56"/>
    </row>
    <row r="242" spans="2:45" ht="18" customHeight="1">
      <c r="B242" s="303" t="s">
        <v>82</v>
      </c>
      <c r="C242" s="304"/>
      <c r="D242" s="304"/>
      <c r="E242" s="305"/>
      <c r="F242" s="502">
        <f>'報告書（事業主控）'!F242</f>
        <v>0</v>
      </c>
      <c r="G242" s="503"/>
      <c r="H242" s="503"/>
      <c r="I242" s="503"/>
      <c r="J242" s="503"/>
      <c r="K242" s="503"/>
      <c r="L242" s="503"/>
      <c r="M242" s="503"/>
      <c r="N242" s="504"/>
      <c r="O242" s="303" t="s">
        <v>49</v>
      </c>
      <c r="P242" s="304"/>
      <c r="Q242" s="304"/>
      <c r="R242" s="304"/>
      <c r="S242" s="304"/>
      <c r="T242" s="304"/>
      <c r="U242" s="305"/>
      <c r="V242" s="511">
        <f>'報告書（事業主控）'!V242</f>
        <v>0</v>
      </c>
      <c r="W242" s="512"/>
      <c r="X242" s="512"/>
      <c r="Y242" s="513"/>
      <c r="Z242" s="51"/>
      <c r="AA242" s="71"/>
      <c r="AB242" s="71"/>
      <c r="AC242" s="64"/>
      <c r="AD242" s="51"/>
      <c r="AE242" s="71"/>
      <c r="AF242" s="71"/>
      <c r="AG242" s="64"/>
      <c r="AH242" s="511">
        <f>'報告書（事業主控）'!AH242</f>
        <v>0</v>
      </c>
      <c r="AI242" s="512"/>
      <c r="AJ242" s="512"/>
      <c r="AK242" s="513"/>
      <c r="AL242" s="51"/>
      <c r="AM242" s="52"/>
      <c r="AN242" s="511">
        <f>'報告書（事業主控）'!AN242</f>
        <v>0</v>
      </c>
      <c r="AO242" s="512"/>
      <c r="AP242" s="512"/>
      <c r="AQ242" s="512"/>
      <c r="AR242" s="512"/>
      <c r="AS242" s="72"/>
    </row>
    <row r="243" spans="2:45" ht="18" customHeight="1">
      <c r="B243" s="306"/>
      <c r="C243" s="307"/>
      <c r="D243" s="307"/>
      <c r="E243" s="308"/>
      <c r="F243" s="505"/>
      <c r="G243" s="506"/>
      <c r="H243" s="506"/>
      <c r="I243" s="506"/>
      <c r="J243" s="506"/>
      <c r="K243" s="506"/>
      <c r="L243" s="506"/>
      <c r="M243" s="506"/>
      <c r="N243" s="507"/>
      <c r="O243" s="306"/>
      <c r="P243" s="307"/>
      <c r="Q243" s="307"/>
      <c r="R243" s="307"/>
      <c r="S243" s="307"/>
      <c r="T243" s="307"/>
      <c r="U243" s="308"/>
      <c r="V243" s="327">
        <f>'報告書（事業主控）'!V243</f>
        <v>0</v>
      </c>
      <c r="W243" s="440"/>
      <c r="X243" s="440"/>
      <c r="Y243" s="443"/>
      <c r="Z243" s="327">
        <f>'報告書（事業主控）'!Z243</f>
        <v>0</v>
      </c>
      <c r="AA243" s="441"/>
      <c r="AB243" s="441"/>
      <c r="AC243" s="442"/>
      <c r="AD243" s="327">
        <f>'報告書（事業主控）'!AD243</f>
        <v>0</v>
      </c>
      <c r="AE243" s="441"/>
      <c r="AF243" s="441"/>
      <c r="AG243" s="442"/>
      <c r="AH243" s="327">
        <f>'報告書（事業主控）'!AH243</f>
        <v>0</v>
      </c>
      <c r="AI243" s="328"/>
      <c r="AJ243" s="328"/>
      <c r="AK243" s="328"/>
      <c r="AL243" s="53"/>
      <c r="AM243" s="54"/>
      <c r="AN243" s="327">
        <f>'報告書（事業主控）'!AN243</f>
        <v>0</v>
      </c>
      <c r="AO243" s="440"/>
      <c r="AP243" s="440"/>
      <c r="AQ243" s="440"/>
      <c r="AR243" s="440"/>
      <c r="AS243" s="183"/>
    </row>
    <row r="244" spans="2:45" ht="18" customHeight="1">
      <c r="B244" s="309"/>
      <c r="C244" s="310"/>
      <c r="D244" s="310"/>
      <c r="E244" s="311"/>
      <c r="F244" s="508"/>
      <c r="G244" s="509"/>
      <c r="H244" s="509"/>
      <c r="I244" s="509"/>
      <c r="J244" s="509"/>
      <c r="K244" s="509"/>
      <c r="L244" s="509"/>
      <c r="M244" s="509"/>
      <c r="N244" s="510"/>
      <c r="O244" s="309"/>
      <c r="P244" s="310"/>
      <c r="Q244" s="310"/>
      <c r="R244" s="310"/>
      <c r="S244" s="310"/>
      <c r="T244" s="310"/>
      <c r="U244" s="311"/>
      <c r="V244" s="514">
        <f>'報告書（事業主控）'!V244</f>
        <v>0</v>
      </c>
      <c r="W244" s="515"/>
      <c r="X244" s="515"/>
      <c r="Y244" s="516"/>
      <c r="Z244" s="514">
        <f>'報告書（事業主控）'!Z244</f>
        <v>0</v>
      </c>
      <c r="AA244" s="515"/>
      <c r="AB244" s="515"/>
      <c r="AC244" s="516"/>
      <c r="AD244" s="514">
        <f>'報告書（事業主控）'!AD244</f>
        <v>0</v>
      </c>
      <c r="AE244" s="515"/>
      <c r="AF244" s="515"/>
      <c r="AG244" s="516"/>
      <c r="AH244" s="514">
        <f>'報告書（事業主控）'!AH244</f>
        <v>0</v>
      </c>
      <c r="AI244" s="515"/>
      <c r="AJ244" s="515"/>
      <c r="AK244" s="516"/>
      <c r="AL244" s="55"/>
      <c r="AM244" s="56"/>
      <c r="AN244" s="514">
        <f>'報告書（事業主控）'!AN244</f>
        <v>0</v>
      </c>
      <c r="AO244" s="515"/>
      <c r="AP244" s="515"/>
      <c r="AQ244" s="515"/>
      <c r="AR244" s="515"/>
      <c r="AS244" s="56"/>
    </row>
    <row r="245" spans="2:45" ht="18" customHeight="1">
      <c r="AN245" s="501">
        <f>'報告書（事業主控）'!AN245</f>
        <v>0</v>
      </c>
      <c r="AO245" s="501"/>
      <c r="AP245" s="501"/>
      <c r="AQ245" s="501"/>
      <c r="AR245" s="501"/>
    </row>
    <row r="246" spans="2:45" ht="31.5" customHeight="1">
      <c r="AN246" s="80"/>
      <c r="AO246" s="80"/>
      <c r="AP246" s="80"/>
      <c r="AQ246" s="80"/>
      <c r="AR246" s="80"/>
    </row>
    <row r="247" spans="2:45" ht="7.5" customHeight="1">
      <c r="X247" s="6"/>
      <c r="Y247" s="6"/>
    </row>
    <row r="248" spans="2:45" ht="10.5" customHeight="1">
      <c r="X248" s="6"/>
      <c r="Y248" s="6"/>
    </row>
    <row r="249" spans="2:45" ht="5.25" customHeight="1">
      <c r="X249" s="6"/>
      <c r="Y249" s="6"/>
    </row>
    <row r="250" spans="2:45" ht="5.25" customHeight="1">
      <c r="X250" s="6"/>
      <c r="Y250" s="6"/>
    </row>
    <row r="251" spans="2:45" ht="5.25" customHeight="1">
      <c r="X251" s="6"/>
      <c r="Y251" s="6"/>
    </row>
    <row r="252" spans="2:45" ht="5.25" customHeight="1">
      <c r="X252" s="6"/>
      <c r="Y252" s="6"/>
    </row>
    <row r="253" spans="2:45" ht="17.25" customHeight="1">
      <c r="B253" s="2" t="s">
        <v>50</v>
      </c>
      <c r="S253" s="4"/>
      <c r="T253" s="4"/>
      <c r="U253" s="4"/>
      <c r="V253" s="4"/>
      <c r="W253" s="4"/>
      <c r="AL253" s="46"/>
      <c r="AM253" s="46"/>
      <c r="AN253" s="46"/>
      <c r="AO253" s="46"/>
    </row>
    <row r="254" spans="2:45" ht="12.75" customHeight="1">
      <c r="M254" s="47"/>
      <c r="N254" s="47"/>
      <c r="O254" s="47"/>
      <c r="P254" s="47"/>
      <c r="Q254" s="47"/>
      <c r="R254" s="47"/>
      <c r="S254" s="47"/>
      <c r="T254" s="48"/>
      <c r="U254" s="48"/>
      <c r="V254" s="48"/>
      <c r="W254" s="48"/>
      <c r="X254" s="48"/>
      <c r="Y254" s="48"/>
      <c r="Z254" s="48"/>
      <c r="AA254" s="47"/>
      <c r="AB254" s="47"/>
      <c r="AC254" s="47"/>
      <c r="AL254" s="46"/>
      <c r="AM254" s="266" t="s">
        <v>265</v>
      </c>
      <c r="AN254" s="540"/>
      <c r="AO254" s="540"/>
      <c r="AP254" s="541"/>
    </row>
    <row r="255" spans="2:45" ht="12.75" customHeight="1">
      <c r="M255" s="47"/>
      <c r="N255" s="47"/>
      <c r="O255" s="47"/>
      <c r="P255" s="47"/>
      <c r="Q255" s="47"/>
      <c r="R255" s="47"/>
      <c r="S255" s="47"/>
      <c r="T255" s="48"/>
      <c r="U255" s="48"/>
      <c r="V255" s="48"/>
      <c r="W255" s="48"/>
      <c r="X255" s="48"/>
      <c r="Y255" s="48"/>
      <c r="Z255" s="48"/>
      <c r="AA255" s="47"/>
      <c r="AB255" s="47"/>
      <c r="AC255" s="47"/>
      <c r="AL255" s="46"/>
      <c r="AM255" s="542"/>
      <c r="AN255" s="543"/>
      <c r="AO255" s="543"/>
      <c r="AP255" s="544"/>
    </row>
    <row r="256" spans="2:45" ht="12.75" customHeight="1">
      <c r="M256" s="47"/>
      <c r="N256" s="47"/>
      <c r="O256" s="47"/>
      <c r="P256" s="47"/>
      <c r="Q256" s="47"/>
      <c r="R256" s="47"/>
      <c r="S256" s="47"/>
      <c r="T256" s="47"/>
      <c r="U256" s="47"/>
      <c r="V256" s="47"/>
      <c r="W256" s="47"/>
      <c r="X256" s="47"/>
      <c r="Y256" s="47"/>
      <c r="Z256" s="47"/>
      <c r="AA256" s="47"/>
      <c r="AB256" s="47"/>
      <c r="AC256" s="47"/>
      <c r="AL256" s="46"/>
      <c r="AM256" s="46"/>
      <c r="AN256" s="221"/>
      <c r="AO256" s="221"/>
    </row>
    <row r="257" spans="2:45" ht="6" customHeight="1">
      <c r="M257" s="47"/>
      <c r="N257" s="47"/>
      <c r="O257" s="47"/>
      <c r="P257" s="47"/>
      <c r="Q257" s="47"/>
      <c r="R257" s="47"/>
      <c r="S257" s="47"/>
      <c r="T257" s="47"/>
      <c r="U257" s="47"/>
      <c r="V257" s="47"/>
      <c r="W257" s="47"/>
      <c r="X257" s="47"/>
      <c r="Y257" s="47"/>
      <c r="Z257" s="47"/>
      <c r="AA257" s="47"/>
      <c r="AB257" s="47"/>
      <c r="AC257" s="47"/>
      <c r="AL257" s="46"/>
      <c r="AM257" s="46"/>
    </row>
    <row r="258" spans="2:45" ht="12.75" customHeight="1">
      <c r="B258" s="272" t="s">
        <v>2</v>
      </c>
      <c r="C258" s="273"/>
      <c r="D258" s="273"/>
      <c r="E258" s="273"/>
      <c r="F258" s="273"/>
      <c r="G258" s="273"/>
      <c r="H258" s="273"/>
      <c r="I258" s="273"/>
      <c r="J258" s="275" t="s">
        <v>10</v>
      </c>
      <c r="K258" s="275"/>
      <c r="L258" s="3" t="s">
        <v>3</v>
      </c>
      <c r="M258" s="275" t="s">
        <v>11</v>
      </c>
      <c r="N258" s="275"/>
      <c r="O258" s="276" t="s">
        <v>12</v>
      </c>
      <c r="P258" s="275"/>
      <c r="Q258" s="275"/>
      <c r="R258" s="275"/>
      <c r="S258" s="275"/>
      <c r="T258" s="275"/>
      <c r="U258" s="275" t="s">
        <v>13</v>
      </c>
      <c r="V258" s="275"/>
      <c r="W258" s="275"/>
      <c r="AD258" s="5"/>
      <c r="AE258" s="5"/>
      <c r="AF258" s="5"/>
      <c r="AG258" s="5"/>
      <c r="AH258" s="5"/>
      <c r="AI258" s="5"/>
      <c r="AJ258" s="5"/>
      <c r="AL258" s="277">
        <f ca="1">$AL$9</f>
        <v>30</v>
      </c>
      <c r="AM258" s="278"/>
      <c r="AN258" s="283" t="s">
        <v>4</v>
      </c>
      <c r="AO258" s="283"/>
      <c r="AP258" s="278">
        <v>7</v>
      </c>
      <c r="AQ258" s="278"/>
      <c r="AR258" s="283" t="s">
        <v>5</v>
      </c>
      <c r="AS258" s="286"/>
    </row>
    <row r="259" spans="2:45" ht="13.5" customHeight="1">
      <c r="B259" s="273"/>
      <c r="C259" s="273"/>
      <c r="D259" s="273"/>
      <c r="E259" s="273"/>
      <c r="F259" s="273"/>
      <c r="G259" s="273"/>
      <c r="H259" s="273"/>
      <c r="I259" s="273"/>
      <c r="J259" s="289">
        <f>$J$10</f>
        <v>0</v>
      </c>
      <c r="K259" s="291">
        <f>$K$10</f>
        <v>0</v>
      </c>
      <c r="L259" s="294">
        <f>$L$10</f>
        <v>0</v>
      </c>
      <c r="M259" s="297">
        <f>$M$10</f>
        <v>0</v>
      </c>
      <c r="N259" s="291">
        <f>$N$10</f>
        <v>0</v>
      </c>
      <c r="O259" s="297">
        <f>$O$10</f>
        <v>0</v>
      </c>
      <c r="P259" s="300">
        <f>$P$10</f>
        <v>0</v>
      </c>
      <c r="Q259" s="300">
        <f>$Q$10</f>
        <v>0</v>
      </c>
      <c r="R259" s="300">
        <f>$R$10</f>
        <v>0</v>
      </c>
      <c r="S259" s="300">
        <f>$S$10</f>
        <v>0</v>
      </c>
      <c r="T259" s="291">
        <f>$T$10</f>
        <v>0</v>
      </c>
      <c r="U259" s="297">
        <f>$U$10</f>
        <v>0</v>
      </c>
      <c r="V259" s="300">
        <f>$V$10</f>
        <v>0</v>
      </c>
      <c r="W259" s="291">
        <f>$W$10</f>
        <v>0</v>
      </c>
      <c r="AD259" s="5"/>
      <c r="AE259" s="5"/>
      <c r="AF259" s="5"/>
      <c r="AG259" s="5"/>
      <c r="AH259" s="5"/>
      <c r="AI259" s="5"/>
      <c r="AJ259" s="5"/>
      <c r="AL259" s="279"/>
      <c r="AM259" s="280"/>
      <c r="AN259" s="284"/>
      <c r="AO259" s="284"/>
      <c r="AP259" s="280"/>
      <c r="AQ259" s="280"/>
      <c r="AR259" s="284"/>
      <c r="AS259" s="287"/>
    </row>
    <row r="260" spans="2:45" ht="9" customHeight="1">
      <c r="B260" s="273"/>
      <c r="C260" s="273"/>
      <c r="D260" s="273"/>
      <c r="E260" s="273"/>
      <c r="F260" s="273"/>
      <c r="G260" s="273"/>
      <c r="H260" s="273"/>
      <c r="I260" s="273"/>
      <c r="J260" s="290"/>
      <c r="K260" s="292"/>
      <c r="L260" s="295"/>
      <c r="M260" s="298"/>
      <c r="N260" s="292"/>
      <c r="O260" s="298"/>
      <c r="P260" s="301"/>
      <c r="Q260" s="301"/>
      <c r="R260" s="301"/>
      <c r="S260" s="301"/>
      <c r="T260" s="292"/>
      <c r="U260" s="298"/>
      <c r="V260" s="301"/>
      <c r="W260" s="292"/>
      <c r="AD260" s="5"/>
      <c r="AE260" s="5"/>
      <c r="AF260" s="5"/>
      <c r="AG260" s="5"/>
      <c r="AH260" s="5"/>
      <c r="AI260" s="5"/>
      <c r="AJ260" s="5"/>
      <c r="AL260" s="281"/>
      <c r="AM260" s="282"/>
      <c r="AN260" s="285"/>
      <c r="AO260" s="285"/>
      <c r="AP260" s="282"/>
      <c r="AQ260" s="282"/>
      <c r="AR260" s="285"/>
      <c r="AS260" s="288"/>
    </row>
    <row r="261" spans="2:45" ht="6" customHeight="1">
      <c r="B261" s="274"/>
      <c r="C261" s="274"/>
      <c r="D261" s="274"/>
      <c r="E261" s="274"/>
      <c r="F261" s="274"/>
      <c r="G261" s="274"/>
      <c r="H261" s="274"/>
      <c r="I261" s="274"/>
      <c r="J261" s="290"/>
      <c r="K261" s="293"/>
      <c r="L261" s="296"/>
      <c r="M261" s="299"/>
      <c r="N261" s="293"/>
      <c r="O261" s="299"/>
      <c r="P261" s="302"/>
      <c r="Q261" s="302"/>
      <c r="R261" s="302"/>
      <c r="S261" s="302"/>
      <c r="T261" s="293"/>
      <c r="U261" s="299"/>
      <c r="V261" s="302"/>
      <c r="W261" s="293"/>
    </row>
    <row r="262" spans="2:45" ht="15" customHeight="1">
      <c r="B262" s="361" t="s">
        <v>51</v>
      </c>
      <c r="C262" s="362"/>
      <c r="D262" s="362"/>
      <c r="E262" s="362"/>
      <c r="F262" s="362"/>
      <c r="G262" s="362"/>
      <c r="H262" s="362"/>
      <c r="I262" s="363"/>
      <c r="J262" s="361" t="s">
        <v>6</v>
      </c>
      <c r="K262" s="362"/>
      <c r="L262" s="362"/>
      <c r="M262" s="362"/>
      <c r="N262" s="370"/>
      <c r="O262" s="373" t="s">
        <v>52</v>
      </c>
      <c r="P262" s="362"/>
      <c r="Q262" s="362"/>
      <c r="R262" s="362"/>
      <c r="S262" s="362"/>
      <c r="T262" s="362"/>
      <c r="U262" s="363"/>
      <c r="V262" s="12" t="s">
        <v>32</v>
      </c>
      <c r="W262" s="25"/>
      <c r="X262" s="25"/>
      <c r="Y262" s="376" t="s">
        <v>44</v>
      </c>
      <c r="Z262" s="376"/>
      <c r="AA262" s="376"/>
      <c r="AB262" s="376"/>
      <c r="AC262" s="376"/>
      <c r="AD262" s="376"/>
      <c r="AE262" s="376"/>
      <c r="AF262" s="376"/>
      <c r="AG262" s="376"/>
      <c r="AH262" s="376"/>
      <c r="AI262" s="25"/>
      <c r="AJ262" s="25"/>
      <c r="AK262" s="26"/>
      <c r="AL262" s="377" t="s">
        <v>55</v>
      </c>
      <c r="AM262" s="377"/>
      <c r="AN262" s="378" t="s">
        <v>33</v>
      </c>
      <c r="AO262" s="378"/>
      <c r="AP262" s="378"/>
      <c r="AQ262" s="378"/>
      <c r="AR262" s="378"/>
      <c r="AS262" s="379"/>
    </row>
    <row r="263" spans="2:45" ht="13.5" customHeight="1">
      <c r="B263" s="364"/>
      <c r="C263" s="365"/>
      <c r="D263" s="365"/>
      <c r="E263" s="365"/>
      <c r="F263" s="365"/>
      <c r="G263" s="365"/>
      <c r="H263" s="365"/>
      <c r="I263" s="366"/>
      <c r="J263" s="364"/>
      <c r="K263" s="365"/>
      <c r="L263" s="365"/>
      <c r="M263" s="365"/>
      <c r="N263" s="371"/>
      <c r="O263" s="374"/>
      <c r="P263" s="365"/>
      <c r="Q263" s="365"/>
      <c r="R263" s="365"/>
      <c r="S263" s="365"/>
      <c r="T263" s="365"/>
      <c r="U263" s="366"/>
      <c r="V263" s="380" t="s">
        <v>7</v>
      </c>
      <c r="W263" s="381"/>
      <c r="X263" s="381"/>
      <c r="Y263" s="382"/>
      <c r="Z263" s="386" t="s">
        <v>16</v>
      </c>
      <c r="AA263" s="387"/>
      <c r="AB263" s="387"/>
      <c r="AC263" s="388"/>
      <c r="AD263" s="392" t="s">
        <v>17</v>
      </c>
      <c r="AE263" s="393"/>
      <c r="AF263" s="393"/>
      <c r="AG263" s="394"/>
      <c r="AH263" s="538" t="s">
        <v>83</v>
      </c>
      <c r="AI263" s="283"/>
      <c r="AJ263" s="283"/>
      <c r="AK263" s="286"/>
      <c r="AL263" s="450" t="s">
        <v>18</v>
      </c>
      <c r="AM263" s="451"/>
      <c r="AN263" s="406" t="s">
        <v>19</v>
      </c>
      <c r="AO263" s="407"/>
      <c r="AP263" s="407"/>
      <c r="AQ263" s="407"/>
      <c r="AR263" s="408"/>
      <c r="AS263" s="409"/>
    </row>
    <row r="264" spans="2:45" ht="13.5" customHeight="1">
      <c r="B264" s="367"/>
      <c r="C264" s="368"/>
      <c r="D264" s="368"/>
      <c r="E264" s="368"/>
      <c r="F264" s="368"/>
      <c r="G264" s="368"/>
      <c r="H264" s="368"/>
      <c r="I264" s="369"/>
      <c r="J264" s="367"/>
      <c r="K264" s="368"/>
      <c r="L264" s="368"/>
      <c r="M264" s="368"/>
      <c r="N264" s="372"/>
      <c r="O264" s="375"/>
      <c r="P264" s="368"/>
      <c r="Q264" s="368"/>
      <c r="R264" s="368"/>
      <c r="S264" s="368"/>
      <c r="T264" s="368"/>
      <c r="U264" s="369"/>
      <c r="V264" s="383"/>
      <c r="W264" s="384"/>
      <c r="X264" s="384"/>
      <c r="Y264" s="385"/>
      <c r="Z264" s="389"/>
      <c r="AA264" s="390"/>
      <c r="AB264" s="390"/>
      <c r="AC264" s="391"/>
      <c r="AD264" s="395"/>
      <c r="AE264" s="396"/>
      <c r="AF264" s="396"/>
      <c r="AG264" s="397"/>
      <c r="AH264" s="539"/>
      <c r="AI264" s="285"/>
      <c r="AJ264" s="285"/>
      <c r="AK264" s="288"/>
      <c r="AL264" s="452"/>
      <c r="AM264" s="453"/>
      <c r="AN264" s="359"/>
      <c r="AO264" s="359"/>
      <c r="AP264" s="359"/>
      <c r="AQ264" s="359"/>
      <c r="AR264" s="359"/>
      <c r="AS264" s="360"/>
    </row>
    <row r="265" spans="2:45" ht="18" customHeight="1">
      <c r="B265" s="531">
        <f>'報告書（事業主控）'!B265</f>
        <v>0</v>
      </c>
      <c r="C265" s="532"/>
      <c r="D265" s="532"/>
      <c r="E265" s="532"/>
      <c r="F265" s="532"/>
      <c r="G265" s="532"/>
      <c r="H265" s="532"/>
      <c r="I265" s="533"/>
      <c r="J265" s="531">
        <f>'報告書（事業主控）'!J265</f>
        <v>0</v>
      </c>
      <c r="K265" s="532"/>
      <c r="L265" s="532"/>
      <c r="M265" s="532"/>
      <c r="N265" s="534"/>
      <c r="O265" s="66">
        <f>'報告書（事業主控）'!O265</f>
        <v>0</v>
      </c>
      <c r="P265" s="15" t="s">
        <v>45</v>
      </c>
      <c r="Q265" s="66">
        <f>'報告書（事業主控）'!Q265</f>
        <v>0</v>
      </c>
      <c r="R265" s="15" t="s">
        <v>46</v>
      </c>
      <c r="S265" s="66">
        <f>'報告書（事業主控）'!S265</f>
        <v>0</v>
      </c>
      <c r="T265" s="341" t="s">
        <v>47</v>
      </c>
      <c r="U265" s="341"/>
      <c r="V265" s="525">
        <f>'報告書（事業主控）'!V265</f>
        <v>0</v>
      </c>
      <c r="W265" s="526"/>
      <c r="X265" s="526"/>
      <c r="Y265" s="63" t="s">
        <v>8</v>
      </c>
      <c r="Z265" s="51"/>
      <c r="AA265" s="71"/>
      <c r="AB265" s="71"/>
      <c r="AC265" s="63" t="s">
        <v>8</v>
      </c>
      <c r="AD265" s="51"/>
      <c r="AE265" s="71"/>
      <c r="AF265" s="71"/>
      <c r="AG265" s="68" t="s">
        <v>8</v>
      </c>
      <c r="AH265" s="535">
        <f>'報告書（事業主控）'!AH265</f>
        <v>0</v>
      </c>
      <c r="AI265" s="536"/>
      <c r="AJ265" s="536"/>
      <c r="AK265" s="537"/>
      <c r="AL265" s="51"/>
      <c r="AM265" s="52"/>
      <c r="AN265" s="511">
        <f>'報告書（事業主控）'!AN265</f>
        <v>0</v>
      </c>
      <c r="AO265" s="512"/>
      <c r="AP265" s="512"/>
      <c r="AQ265" s="512"/>
      <c r="AR265" s="512"/>
      <c r="AS265" s="68" t="s">
        <v>8</v>
      </c>
    </row>
    <row r="266" spans="2:45" ht="18" customHeight="1">
      <c r="B266" s="520"/>
      <c r="C266" s="521"/>
      <c r="D266" s="521"/>
      <c r="E266" s="521"/>
      <c r="F266" s="521"/>
      <c r="G266" s="521"/>
      <c r="H266" s="521"/>
      <c r="I266" s="522"/>
      <c r="J266" s="520"/>
      <c r="K266" s="521"/>
      <c r="L266" s="521"/>
      <c r="M266" s="521"/>
      <c r="N266" s="524"/>
      <c r="O266" s="73">
        <f>'報告書（事業主控）'!O266</f>
        <v>0</v>
      </c>
      <c r="P266" s="74" t="s">
        <v>45</v>
      </c>
      <c r="Q266" s="73">
        <f>'報告書（事業主控）'!Q266</f>
        <v>0</v>
      </c>
      <c r="R266" s="74" t="s">
        <v>46</v>
      </c>
      <c r="S266" s="73">
        <f>'報告書（事業主控）'!S266</f>
        <v>0</v>
      </c>
      <c r="T266" s="347" t="s">
        <v>48</v>
      </c>
      <c r="U266" s="347"/>
      <c r="V266" s="514">
        <f>'報告書（事業主控）'!V266</f>
        <v>0</v>
      </c>
      <c r="W266" s="515"/>
      <c r="X266" s="515"/>
      <c r="Y266" s="515"/>
      <c r="Z266" s="514">
        <f>'報告書（事業主控）'!Z266</f>
        <v>0</v>
      </c>
      <c r="AA266" s="515"/>
      <c r="AB266" s="515"/>
      <c r="AC266" s="515"/>
      <c r="AD266" s="514">
        <f>'報告書（事業主控）'!AD266</f>
        <v>0</v>
      </c>
      <c r="AE266" s="515"/>
      <c r="AF266" s="515"/>
      <c r="AG266" s="516"/>
      <c r="AH266" s="527">
        <f>'報告書（事業主控）'!AH266</f>
        <v>0</v>
      </c>
      <c r="AI266" s="528"/>
      <c r="AJ266" s="528"/>
      <c r="AK266" s="529"/>
      <c r="AL266" s="355">
        <f>'報告書（事業主控）'!AL266</f>
        <v>0</v>
      </c>
      <c r="AM266" s="530"/>
      <c r="AN266" s="514">
        <f>'報告書（事業主控）'!AN266</f>
        <v>0</v>
      </c>
      <c r="AO266" s="515"/>
      <c r="AP266" s="515"/>
      <c r="AQ266" s="515"/>
      <c r="AR266" s="515"/>
      <c r="AS266" s="56"/>
    </row>
    <row r="267" spans="2:45" ht="18" customHeight="1">
      <c r="B267" s="517">
        <f>'報告書（事業主控）'!B267</f>
        <v>0</v>
      </c>
      <c r="C267" s="518"/>
      <c r="D267" s="518"/>
      <c r="E267" s="518"/>
      <c r="F267" s="518"/>
      <c r="G267" s="518"/>
      <c r="H267" s="518"/>
      <c r="I267" s="519"/>
      <c r="J267" s="517">
        <f>'報告書（事業主控）'!J267</f>
        <v>0</v>
      </c>
      <c r="K267" s="518"/>
      <c r="L267" s="518"/>
      <c r="M267" s="518"/>
      <c r="N267" s="523"/>
      <c r="O267" s="69">
        <f>'報告書（事業主控）'!O267</f>
        <v>0</v>
      </c>
      <c r="P267" s="5" t="s">
        <v>45</v>
      </c>
      <c r="Q267" s="69">
        <f>'報告書（事業主控）'!Q267</f>
        <v>0</v>
      </c>
      <c r="R267" s="5" t="s">
        <v>46</v>
      </c>
      <c r="S267" s="69">
        <f>'報告書（事業主控）'!S267</f>
        <v>0</v>
      </c>
      <c r="T267" s="445" t="s">
        <v>47</v>
      </c>
      <c r="U267" s="445"/>
      <c r="V267" s="525">
        <f>'報告書（事業主控）'!V267</f>
        <v>0</v>
      </c>
      <c r="W267" s="526"/>
      <c r="X267" s="526"/>
      <c r="Y267" s="64"/>
      <c r="Z267" s="51"/>
      <c r="AA267" s="71"/>
      <c r="AB267" s="71"/>
      <c r="AC267" s="64"/>
      <c r="AD267" s="51"/>
      <c r="AE267" s="71"/>
      <c r="AF267" s="71"/>
      <c r="AG267" s="64"/>
      <c r="AH267" s="511">
        <f>'報告書（事業主控）'!AH267</f>
        <v>0</v>
      </c>
      <c r="AI267" s="512"/>
      <c r="AJ267" s="512"/>
      <c r="AK267" s="513"/>
      <c r="AL267" s="51"/>
      <c r="AM267" s="52"/>
      <c r="AN267" s="511">
        <f>'報告書（事業主控）'!AN267</f>
        <v>0</v>
      </c>
      <c r="AO267" s="512"/>
      <c r="AP267" s="512"/>
      <c r="AQ267" s="512"/>
      <c r="AR267" s="512"/>
      <c r="AS267" s="72"/>
    </row>
    <row r="268" spans="2:45" ht="18" customHeight="1">
      <c r="B268" s="520"/>
      <c r="C268" s="521"/>
      <c r="D268" s="521"/>
      <c r="E268" s="521"/>
      <c r="F268" s="521"/>
      <c r="G268" s="521"/>
      <c r="H268" s="521"/>
      <c r="I268" s="522"/>
      <c r="J268" s="520"/>
      <c r="K268" s="521"/>
      <c r="L268" s="521"/>
      <c r="M268" s="521"/>
      <c r="N268" s="524"/>
      <c r="O268" s="73">
        <f>'報告書（事業主控）'!O268</f>
        <v>0</v>
      </c>
      <c r="P268" s="74" t="s">
        <v>45</v>
      </c>
      <c r="Q268" s="73">
        <f>'報告書（事業主控）'!Q268</f>
        <v>0</v>
      </c>
      <c r="R268" s="74" t="s">
        <v>46</v>
      </c>
      <c r="S268" s="73">
        <f>'報告書（事業主控）'!S268</f>
        <v>0</v>
      </c>
      <c r="T268" s="347" t="s">
        <v>48</v>
      </c>
      <c r="U268" s="347"/>
      <c r="V268" s="527">
        <f>'報告書（事業主控）'!V268</f>
        <v>0</v>
      </c>
      <c r="W268" s="528"/>
      <c r="X268" s="528"/>
      <c r="Y268" s="528"/>
      <c r="Z268" s="527">
        <f>'報告書（事業主控）'!Z268</f>
        <v>0</v>
      </c>
      <c r="AA268" s="528"/>
      <c r="AB268" s="528"/>
      <c r="AC268" s="528"/>
      <c r="AD268" s="527">
        <f>'報告書（事業主控）'!AD268</f>
        <v>0</v>
      </c>
      <c r="AE268" s="528"/>
      <c r="AF268" s="528"/>
      <c r="AG268" s="528"/>
      <c r="AH268" s="527">
        <f>'報告書（事業主控）'!AH268</f>
        <v>0</v>
      </c>
      <c r="AI268" s="528"/>
      <c r="AJ268" s="528"/>
      <c r="AK268" s="529"/>
      <c r="AL268" s="355">
        <f>'報告書（事業主控）'!AL268</f>
        <v>0</v>
      </c>
      <c r="AM268" s="530"/>
      <c r="AN268" s="514">
        <f>'報告書（事業主控）'!AN268</f>
        <v>0</v>
      </c>
      <c r="AO268" s="515"/>
      <c r="AP268" s="515"/>
      <c r="AQ268" s="515"/>
      <c r="AR268" s="515"/>
      <c r="AS268" s="56"/>
    </row>
    <row r="269" spans="2:45" ht="18" customHeight="1">
      <c r="B269" s="517">
        <f>'報告書（事業主控）'!B269</f>
        <v>0</v>
      </c>
      <c r="C269" s="518"/>
      <c r="D269" s="518"/>
      <c r="E269" s="518"/>
      <c r="F269" s="518"/>
      <c r="G269" s="518"/>
      <c r="H269" s="518"/>
      <c r="I269" s="519"/>
      <c r="J269" s="517">
        <f>'報告書（事業主控）'!J269</f>
        <v>0</v>
      </c>
      <c r="K269" s="518"/>
      <c r="L269" s="518"/>
      <c r="M269" s="518"/>
      <c r="N269" s="523"/>
      <c r="O269" s="69">
        <f>'報告書（事業主控）'!O269</f>
        <v>0</v>
      </c>
      <c r="P269" s="5" t="s">
        <v>45</v>
      </c>
      <c r="Q269" s="69">
        <f>'報告書（事業主控）'!Q269</f>
        <v>0</v>
      </c>
      <c r="R269" s="5" t="s">
        <v>46</v>
      </c>
      <c r="S269" s="69">
        <f>'報告書（事業主控）'!S269</f>
        <v>0</v>
      </c>
      <c r="T269" s="445" t="s">
        <v>47</v>
      </c>
      <c r="U269" s="445"/>
      <c r="V269" s="525">
        <f>'報告書（事業主控）'!V269</f>
        <v>0</v>
      </c>
      <c r="W269" s="526"/>
      <c r="X269" s="526"/>
      <c r="Y269" s="64"/>
      <c r="Z269" s="51"/>
      <c r="AA269" s="71"/>
      <c r="AB269" s="71"/>
      <c r="AC269" s="64"/>
      <c r="AD269" s="51"/>
      <c r="AE269" s="71"/>
      <c r="AF269" s="71"/>
      <c r="AG269" s="64"/>
      <c r="AH269" s="511">
        <f>'報告書（事業主控）'!AH269</f>
        <v>0</v>
      </c>
      <c r="AI269" s="512"/>
      <c r="AJ269" s="512"/>
      <c r="AK269" s="513"/>
      <c r="AL269" s="51"/>
      <c r="AM269" s="52"/>
      <c r="AN269" s="511">
        <f>'報告書（事業主控）'!AN269</f>
        <v>0</v>
      </c>
      <c r="AO269" s="512"/>
      <c r="AP269" s="512"/>
      <c r="AQ269" s="512"/>
      <c r="AR269" s="512"/>
      <c r="AS269" s="72"/>
    </row>
    <row r="270" spans="2:45" ht="18" customHeight="1">
      <c r="B270" s="520"/>
      <c r="C270" s="521"/>
      <c r="D270" s="521"/>
      <c r="E270" s="521"/>
      <c r="F270" s="521"/>
      <c r="G270" s="521"/>
      <c r="H270" s="521"/>
      <c r="I270" s="522"/>
      <c r="J270" s="520"/>
      <c r="K270" s="521"/>
      <c r="L270" s="521"/>
      <c r="M270" s="521"/>
      <c r="N270" s="524"/>
      <c r="O270" s="73">
        <f>'報告書（事業主控）'!O270</f>
        <v>0</v>
      </c>
      <c r="P270" s="74" t="s">
        <v>45</v>
      </c>
      <c r="Q270" s="73">
        <f>'報告書（事業主控）'!Q270</f>
        <v>0</v>
      </c>
      <c r="R270" s="74" t="s">
        <v>46</v>
      </c>
      <c r="S270" s="73">
        <f>'報告書（事業主控）'!S270</f>
        <v>0</v>
      </c>
      <c r="T270" s="347" t="s">
        <v>48</v>
      </c>
      <c r="U270" s="347"/>
      <c r="V270" s="527">
        <f>'報告書（事業主控）'!V270</f>
        <v>0</v>
      </c>
      <c r="W270" s="528"/>
      <c r="X270" s="528"/>
      <c r="Y270" s="528"/>
      <c r="Z270" s="527">
        <f>'報告書（事業主控）'!Z270</f>
        <v>0</v>
      </c>
      <c r="AA270" s="528"/>
      <c r="AB270" s="528"/>
      <c r="AC270" s="528"/>
      <c r="AD270" s="527">
        <f>'報告書（事業主控）'!AD270</f>
        <v>0</v>
      </c>
      <c r="AE270" s="528"/>
      <c r="AF270" s="528"/>
      <c r="AG270" s="528"/>
      <c r="AH270" s="527">
        <f>'報告書（事業主控）'!AH270</f>
        <v>0</v>
      </c>
      <c r="AI270" s="528"/>
      <c r="AJ270" s="528"/>
      <c r="AK270" s="529"/>
      <c r="AL270" s="355">
        <f>'報告書（事業主控）'!AL270</f>
        <v>0</v>
      </c>
      <c r="AM270" s="530"/>
      <c r="AN270" s="514">
        <f>'報告書（事業主控）'!AN270</f>
        <v>0</v>
      </c>
      <c r="AO270" s="515"/>
      <c r="AP270" s="515"/>
      <c r="AQ270" s="515"/>
      <c r="AR270" s="515"/>
      <c r="AS270" s="56"/>
    </row>
    <row r="271" spans="2:45" ht="18" customHeight="1">
      <c r="B271" s="517">
        <f>'報告書（事業主控）'!B271</f>
        <v>0</v>
      </c>
      <c r="C271" s="518"/>
      <c r="D271" s="518"/>
      <c r="E271" s="518"/>
      <c r="F271" s="518"/>
      <c r="G271" s="518"/>
      <c r="H271" s="518"/>
      <c r="I271" s="519"/>
      <c r="J271" s="517">
        <f>'報告書（事業主控）'!J271</f>
        <v>0</v>
      </c>
      <c r="K271" s="518"/>
      <c r="L271" s="518"/>
      <c r="M271" s="518"/>
      <c r="N271" s="523"/>
      <c r="O271" s="69">
        <f>'報告書（事業主控）'!O271</f>
        <v>0</v>
      </c>
      <c r="P271" s="5" t="s">
        <v>45</v>
      </c>
      <c r="Q271" s="69">
        <f>'報告書（事業主控）'!Q271</f>
        <v>0</v>
      </c>
      <c r="R271" s="5" t="s">
        <v>46</v>
      </c>
      <c r="S271" s="69">
        <f>'報告書（事業主控）'!S271</f>
        <v>0</v>
      </c>
      <c r="T271" s="445" t="s">
        <v>47</v>
      </c>
      <c r="U271" s="445"/>
      <c r="V271" s="525">
        <f>'報告書（事業主控）'!V271</f>
        <v>0</v>
      </c>
      <c r="W271" s="526"/>
      <c r="X271" s="526"/>
      <c r="Y271" s="64"/>
      <c r="Z271" s="51"/>
      <c r="AA271" s="71"/>
      <c r="AB271" s="71"/>
      <c r="AC271" s="64"/>
      <c r="AD271" s="51"/>
      <c r="AE271" s="71"/>
      <c r="AF271" s="71"/>
      <c r="AG271" s="64"/>
      <c r="AH271" s="511">
        <f>'報告書（事業主控）'!AH271</f>
        <v>0</v>
      </c>
      <c r="AI271" s="512"/>
      <c r="AJ271" s="512"/>
      <c r="AK271" s="513"/>
      <c r="AL271" s="51"/>
      <c r="AM271" s="52"/>
      <c r="AN271" s="511">
        <f>'報告書（事業主控）'!AN271</f>
        <v>0</v>
      </c>
      <c r="AO271" s="512"/>
      <c r="AP271" s="512"/>
      <c r="AQ271" s="512"/>
      <c r="AR271" s="512"/>
      <c r="AS271" s="72"/>
    </row>
    <row r="272" spans="2:45" ht="18" customHeight="1">
      <c r="B272" s="520"/>
      <c r="C272" s="521"/>
      <c r="D272" s="521"/>
      <c r="E272" s="521"/>
      <c r="F272" s="521"/>
      <c r="G272" s="521"/>
      <c r="H272" s="521"/>
      <c r="I272" s="522"/>
      <c r="J272" s="520"/>
      <c r="K272" s="521"/>
      <c r="L272" s="521"/>
      <c r="M272" s="521"/>
      <c r="N272" s="524"/>
      <c r="O272" s="73">
        <f>'報告書（事業主控）'!O272</f>
        <v>0</v>
      </c>
      <c r="P272" s="74" t="s">
        <v>45</v>
      </c>
      <c r="Q272" s="73">
        <f>'報告書（事業主控）'!Q272</f>
        <v>0</v>
      </c>
      <c r="R272" s="74" t="s">
        <v>46</v>
      </c>
      <c r="S272" s="73">
        <f>'報告書（事業主控）'!S272</f>
        <v>0</v>
      </c>
      <c r="T272" s="347" t="s">
        <v>48</v>
      </c>
      <c r="U272" s="347"/>
      <c r="V272" s="527">
        <f>'報告書（事業主控）'!V272</f>
        <v>0</v>
      </c>
      <c r="W272" s="528"/>
      <c r="X272" s="528"/>
      <c r="Y272" s="528"/>
      <c r="Z272" s="527">
        <f>'報告書（事業主控）'!Z272</f>
        <v>0</v>
      </c>
      <c r="AA272" s="528"/>
      <c r="AB272" s="528"/>
      <c r="AC272" s="528"/>
      <c r="AD272" s="527">
        <f>'報告書（事業主控）'!AD272</f>
        <v>0</v>
      </c>
      <c r="AE272" s="528"/>
      <c r="AF272" s="528"/>
      <c r="AG272" s="528"/>
      <c r="AH272" s="527">
        <f>'報告書（事業主控）'!AH272</f>
        <v>0</v>
      </c>
      <c r="AI272" s="528"/>
      <c r="AJ272" s="528"/>
      <c r="AK272" s="529"/>
      <c r="AL272" s="355">
        <f>'報告書（事業主控）'!AL272</f>
        <v>0</v>
      </c>
      <c r="AM272" s="530"/>
      <c r="AN272" s="514">
        <f>'報告書（事業主控）'!AN272</f>
        <v>0</v>
      </c>
      <c r="AO272" s="515"/>
      <c r="AP272" s="515"/>
      <c r="AQ272" s="515"/>
      <c r="AR272" s="515"/>
      <c r="AS272" s="56"/>
    </row>
    <row r="273" spans="2:45" ht="18" customHeight="1">
      <c r="B273" s="517">
        <f>'報告書（事業主控）'!B273</f>
        <v>0</v>
      </c>
      <c r="C273" s="518"/>
      <c r="D273" s="518"/>
      <c r="E273" s="518"/>
      <c r="F273" s="518"/>
      <c r="G273" s="518"/>
      <c r="H273" s="518"/>
      <c r="I273" s="519"/>
      <c r="J273" s="517">
        <f>'報告書（事業主控）'!J273</f>
        <v>0</v>
      </c>
      <c r="K273" s="518"/>
      <c r="L273" s="518"/>
      <c r="M273" s="518"/>
      <c r="N273" s="523"/>
      <c r="O273" s="69">
        <f>'報告書（事業主控）'!O273</f>
        <v>0</v>
      </c>
      <c r="P273" s="5" t="s">
        <v>45</v>
      </c>
      <c r="Q273" s="69">
        <f>'報告書（事業主控）'!Q273</f>
        <v>0</v>
      </c>
      <c r="R273" s="5" t="s">
        <v>46</v>
      </c>
      <c r="S273" s="69">
        <f>'報告書（事業主控）'!S273</f>
        <v>0</v>
      </c>
      <c r="T273" s="445" t="s">
        <v>47</v>
      </c>
      <c r="U273" s="445"/>
      <c r="V273" s="525">
        <f>'報告書（事業主控）'!V273</f>
        <v>0</v>
      </c>
      <c r="W273" s="526"/>
      <c r="X273" s="526"/>
      <c r="Y273" s="64"/>
      <c r="Z273" s="51"/>
      <c r="AA273" s="71"/>
      <c r="AB273" s="71"/>
      <c r="AC273" s="64"/>
      <c r="AD273" s="51"/>
      <c r="AE273" s="71"/>
      <c r="AF273" s="71"/>
      <c r="AG273" s="64"/>
      <c r="AH273" s="511">
        <f>'報告書（事業主控）'!AH273</f>
        <v>0</v>
      </c>
      <c r="AI273" s="512"/>
      <c r="AJ273" s="512"/>
      <c r="AK273" s="513"/>
      <c r="AL273" s="51"/>
      <c r="AM273" s="52"/>
      <c r="AN273" s="511">
        <f>'報告書（事業主控）'!AN273</f>
        <v>0</v>
      </c>
      <c r="AO273" s="512"/>
      <c r="AP273" s="512"/>
      <c r="AQ273" s="512"/>
      <c r="AR273" s="512"/>
      <c r="AS273" s="72"/>
    </row>
    <row r="274" spans="2:45" ht="18" customHeight="1">
      <c r="B274" s="520"/>
      <c r="C274" s="521"/>
      <c r="D274" s="521"/>
      <c r="E274" s="521"/>
      <c r="F274" s="521"/>
      <c r="G274" s="521"/>
      <c r="H274" s="521"/>
      <c r="I274" s="522"/>
      <c r="J274" s="520"/>
      <c r="K274" s="521"/>
      <c r="L274" s="521"/>
      <c r="M274" s="521"/>
      <c r="N274" s="524"/>
      <c r="O274" s="73">
        <f>'報告書（事業主控）'!O274</f>
        <v>0</v>
      </c>
      <c r="P274" s="74" t="s">
        <v>45</v>
      </c>
      <c r="Q274" s="73">
        <f>'報告書（事業主控）'!Q274</f>
        <v>0</v>
      </c>
      <c r="R274" s="74" t="s">
        <v>46</v>
      </c>
      <c r="S274" s="73">
        <f>'報告書（事業主控）'!S274</f>
        <v>0</v>
      </c>
      <c r="T274" s="347" t="s">
        <v>48</v>
      </c>
      <c r="U274" s="347"/>
      <c r="V274" s="527">
        <f>'報告書（事業主控）'!V274</f>
        <v>0</v>
      </c>
      <c r="W274" s="528"/>
      <c r="X274" s="528"/>
      <c r="Y274" s="528"/>
      <c r="Z274" s="527">
        <f>'報告書（事業主控）'!Z274</f>
        <v>0</v>
      </c>
      <c r="AA274" s="528"/>
      <c r="AB274" s="528"/>
      <c r="AC274" s="528"/>
      <c r="AD274" s="527">
        <f>'報告書（事業主控）'!AD274</f>
        <v>0</v>
      </c>
      <c r="AE274" s="528"/>
      <c r="AF274" s="528"/>
      <c r="AG274" s="528"/>
      <c r="AH274" s="527">
        <f>'報告書（事業主控）'!AH274</f>
        <v>0</v>
      </c>
      <c r="AI274" s="528"/>
      <c r="AJ274" s="528"/>
      <c r="AK274" s="529"/>
      <c r="AL274" s="355">
        <f>'報告書（事業主控）'!AL274</f>
        <v>0</v>
      </c>
      <c r="AM274" s="530"/>
      <c r="AN274" s="514">
        <f>'報告書（事業主控）'!AN274</f>
        <v>0</v>
      </c>
      <c r="AO274" s="515"/>
      <c r="AP274" s="515"/>
      <c r="AQ274" s="515"/>
      <c r="AR274" s="515"/>
      <c r="AS274" s="56"/>
    </row>
    <row r="275" spans="2:45" ht="18" customHeight="1">
      <c r="B275" s="517">
        <f>'報告書（事業主控）'!B275</f>
        <v>0</v>
      </c>
      <c r="C275" s="518"/>
      <c r="D275" s="518"/>
      <c r="E275" s="518"/>
      <c r="F275" s="518"/>
      <c r="G275" s="518"/>
      <c r="H275" s="518"/>
      <c r="I275" s="519"/>
      <c r="J275" s="517">
        <f>'報告書（事業主控）'!J275</f>
        <v>0</v>
      </c>
      <c r="K275" s="518"/>
      <c r="L275" s="518"/>
      <c r="M275" s="518"/>
      <c r="N275" s="523"/>
      <c r="O275" s="69">
        <f>'報告書（事業主控）'!O275</f>
        <v>0</v>
      </c>
      <c r="P275" s="5" t="s">
        <v>45</v>
      </c>
      <c r="Q275" s="69">
        <f>'報告書（事業主控）'!Q275</f>
        <v>0</v>
      </c>
      <c r="R275" s="5" t="s">
        <v>46</v>
      </c>
      <c r="S275" s="69">
        <f>'報告書（事業主控）'!S275</f>
        <v>0</v>
      </c>
      <c r="T275" s="445" t="s">
        <v>47</v>
      </c>
      <c r="U275" s="445"/>
      <c r="V275" s="525">
        <f>'報告書（事業主控）'!V275</f>
        <v>0</v>
      </c>
      <c r="W275" s="526"/>
      <c r="X275" s="526"/>
      <c r="Y275" s="64"/>
      <c r="Z275" s="51"/>
      <c r="AA275" s="71"/>
      <c r="AB275" s="71"/>
      <c r="AC275" s="64"/>
      <c r="AD275" s="51"/>
      <c r="AE275" s="71"/>
      <c r="AF275" s="71"/>
      <c r="AG275" s="64"/>
      <c r="AH275" s="511">
        <f>'報告書（事業主控）'!AH275</f>
        <v>0</v>
      </c>
      <c r="AI275" s="512"/>
      <c r="AJ275" s="512"/>
      <c r="AK275" s="513"/>
      <c r="AL275" s="51"/>
      <c r="AM275" s="52"/>
      <c r="AN275" s="511">
        <f>'報告書（事業主控）'!AN275</f>
        <v>0</v>
      </c>
      <c r="AO275" s="512"/>
      <c r="AP275" s="512"/>
      <c r="AQ275" s="512"/>
      <c r="AR275" s="512"/>
      <c r="AS275" s="72"/>
    </row>
    <row r="276" spans="2:45" ht="18" customHeight="1">
      <c r="B276" s="520"/>
      <c r="C276" s="521"/>
      <c r="D276" s="521"/>
      <c r="E276" s="521"/>
      <c r="F276" s="521"/>
      <c r="G276" s="521"/>
      <c r="H276" s="521"/>
      <c r="I276" s="522"/>
      <c r="J276" s="520"/>
      <c r="K276" s="521"/>
      <c r="L276" s="521"/>
      <c r="M276" s="521"/>
      <c r="N276" s="524"/>
      <c r="O276" s="73">
        <f>'報告書（事業主控）'!O276</f>
        <v>0</v>
      </c>
      <c r="P276" s="74" t="s">
        <v>45</v>
      </c>
      <c r="Q276" s="73">
        <f>'報告書（事業主控）'!Q276</f>
        <v>0</v>
      </c>
      <c r="R276" s="74" t="s">
        <v>46</v>
      </c>
      <c r="S276" s="73">
        <f>'報告書（事業主控）'!S276</f>
        <v>0</v>
      </c>
      <c r="T276" s="347" t="s">
        <v>48</v>
      </c>
      <c r="U276" s="347"/>
      <c r="V276" s="527">
        <f>'報告書（事業主控）'!V276</f>
        <v>0</v>
      </c>
      <c r="W276" s="528"/>
      <c r="X276" s="528"/>
      <c r="Y276" s="528"/>
      <c r="Z276" s="527">
        <f>'報告書（事業主控）'!Z276</f>
        <v>0</v>
      </c>
      <c r="AA276" s="528"/>
      <c r="AB276" s="528"/>
      <c r="AC276" s="528"/>
      <c r="AD276" s="527">
        <f>'報告書（事業主控）'!AD276</f>
        <v>0</v>
      </c>
      <c r="AE276" s="528"/>
      <c r="AF276" s="528"/>
      <c r="AG276" s="528"/>
      <c r="AH276" s="527">
        <f>'報告書（事業主控）'!AH276</f>
        <v>0</v>
      </c>
      <c r="AI276" s="528"/>
      <c r="AJ276" s="528"/>
      <c r="AK276" s="529"/>
      <c r="AL276" s="355">
        <f>'報告書（事業主控）'!AL276</f>
        <v>0</v>
      </c>
      <c r="AM276" s="530"/>
      <c r="AN276" s="514">
        <f>'報告書（事業主控）'!AN276</f>
        <v>0</v>
      </c>
      <c r="AO276" s="515"/>
      <c r="AP276" s="515"/>
      <c r="AQ276" s="515"/>
      <c r="AR276" s="515"/>
      <c r="AS276" s="56"/>
    </row>
    <row r="277" spans="2:45" ht="18" customHeight="1">
      <c r="B277" s="517">
        <f>'報告書（事業主控）'!B277</f>
        <v>0</v>
      </c>
      <c r="C277" s="518"/>
      <c r="D277" s="518"/>
      <c r="E277" s="518"/>
      <c r="F277" s="518"/>
      <c r="G277" s="518"/>
      <c r="H277" s="518"/>
      <c r="I277" s="519"/>
      <c r="J277" s="517">
        <f>'報告書（事業主控）'!J277</f>
        <v>0</v>
      </c>
      <c r="K277" s="518"/>
      <c r="L277" s="518"/>
      <c r="M277" s="518"/>
      <c r="N277" s="523"/>
      <c r="O277" s="69">
        <f>'報告書（事業主控）'!O277</f>
        <v>0</v>
      </c>
      <c r="P277" s="5" t="s">
        <v>45</v>
      </c>
      <c r="Q277" s="69">
        <f>'報告書（事業主控）'!Q277</f>
        <v>0</v>
      </c>
      <c r="R277" s="5" t="s">
        <v>46</v>
      </c>
      <c r="S277" s="69">
        <f>'報告書（事業主控）'!S277</f>
        <v>0</v>
      </c>
      <c r="T277" s="445" t="s">
        <v>47</v>
      </c>
      <c r="U277" s="445"/>
      <c r="V277" s="525">
        <f>'報告書（事業主控）'!V277</f>
        <v>0</v>
      </c>
      <c r="W277" s="526"/>
      <c r="X277" s="526"/>
      <c r="Y277" s="64"/>
      <c r="Z277" s="51"/>
      <c r="AA277" s="71"/>
      <c r="AB277" s="71"/>
      <c r="AC277" s="64"/>
      <c r="AD277" s="51"/>
      <c r="AE277" s="71"/>
      <c r="AF277" s="71"/>
      <c r="AG277" s="64"/>
      <c r="AH277" s="511">
        <f>'報告書（事業主控）'!AH277</f>
        <v>0</v>
      </c>
      <c r="AI277" s="512"/>
      <c r="AJ277" s="512"/>
      <c r="AK277" s="513"/>
      <c r="AL277" s="51"/>
      <c r="AM277" s="52"/>
      <c r="AN277" s="511">
        <f>'報告書（事業主控）'!AN277</f>
        <v>0</v>
      </c>
      <c r="AO277" s="512"/>
      <c r="AP277" s="512"/>
      <c r="AQ277" s="512"/>
      <c r="AR277" s="512"/>
      <c r="AS277" s="72"/>
    </row>
    <row r="278" spans="2:45" ht="18" customHeight="1">
      <c r="B278" s="520"/>
      <c r="C278" s="521"/>
      <c r="D278" s="521"/>
      <c r="E278" s="521"/>
      <c r="F278" s="521"/>
      <c r="G278" s="521"/>
      <c r="H278" s="521"/>
      <c r="I278" s="522"/>
      <c r="J278" s="520"/>
      <c r="K278" s="521"/>
      <c r="L278" s="521"/>
      <c r="M278" s="521"/>
      <c r="N278" s="524"/>
      <c r="O278" s="73">
        <f>'報告書（事業主控）'!O278</f>
        <v>0</v>
      </c>
      <c r="P278" s="74" t="s">
        <v>45</v>
      </c>
      <c r="Q278" s="73">
        <f>'報告書（事業主控）'!Q278</f>
        <v>0</v>
      </c>
      <c r="R278" s="74" t="s">
        <v>46</v>
      </c>
      <c r="S278" s="73">
        <f>'報告書（事業主控）'!S278</f>
        <v>0</v>
      </c>
      <c r="T278" s="347" t="s">
        <v>48</v>
      </c>
      <c r="U278" s="347"/>
      <c r="V278" s="527">
        <f>'報告書（事業主控）'!V278</f>
        <v>0</v>
      </c>
      <c r="W278" s="528"/>
      <c r="X278" s="528"/>
      <c r="Y278" s="528"/>
      <c r="Z278" s="527">
        <f>'報告書（事業主控）'!Z278</f>
        <v>0</v>
      </c>
      <c r="AA278" s="528"/>
      <c r="AB278" s="528"/>
      <c r="AC278" s="528"/>
      <c r="AD278" s="527">
        <f>'報告書（事業主控）'!AD278</f>
        <v>0</v>
      </c>
      <c r="AE278" s="528"/>
      <c r="AF278" s="528"/>
      <c r="AG278" s="528"/>
      <c r="AH278" s="527">
        <f>'報告書（事業主控）'!AH278</f>
        <v>0</v>
      </c>
      <c r="AI278" s="528"/>
      <c r="AJ278" s="528"/>
      <c r="AK278" s="529"/>
      <c r="AL278" s="355">
        <f>'報告書（事業主控）'!AL278</f>
        <v>0</v>
      </c>
      <c r="AM278" s="530"/>
      <c r="AN278" s="514">
        <f>'報告書（事業主控）'!AN278</f>
        <v>0</v>
      </c>
      <c r="AO278" s="515"/>
      <c r="AP278" s="515"/>
      <c r="AQ278" s="515"/>
      <c r="AR278" s="515"/>
      <c r="AS278" s="56"/>
    </row>
    <row r="279" spans="2:45" ht="18" customHeight="1">
      <c r="B279" s="517">
        <f>'報告書（事業主控）'!B279</f>
        <v>0</v>
      </c>
      <c r="C279" s="518"/>
      <c r="D279" s="518"/>
      <c r="E279" s="518"/>
      <c r="F279" s="518"/>
      <c r="G279" s="518"/>
      <c r="H279" s="518"/>
      <c r="I279" s="519"/>
      <c r="J279" s="517">
        <f>'報告書（事業主控）'!J279</f>
        <v>0</v>
      </c>
      <c r="K279" s="518"/>
      <c r="L279" s="518"/>
      <c r="M279" s="518"/>
      <c r="N279" s="523"/>
      <c r="O279" s="69">
        <f>'報告書（事業主控）'!O279</f>
        <v>0</v>
      </c>
      <c r="P279" s="5" t="s">
        <v>45</v>
      </c>
      <c r="Q279" s="69">
        <f>'報告書（事業主控）'!Q279</f>
        <v>0</v>
      </c>
      <c r="R279" s="5" t="s">
        <v>46</v>
      </c>
      <c r="S279" s="69">
        <f>'報告書（事業主控）'!S279</f>
        <v>0</v>
      </c>
      <c r="T279" s="445" t="s">
        <v>47</v>
      </c>
      <c r="U279" s="445"/>
      <c r="V279" s="525">
        <f>'報告書（事業主控）'!V279</f>
        <v>0</v>
      </c>
      <c r="W279" s="526"/>
      <c r="X279" s="526"/>
      <c r="Y279" s="64"/>
      <c r="Z279" s="51"/>
      <c r="AA279" s="71"/>
      <c r="AB279" s="71"/>
      <c r="AC279" s="64"/>
      <c r="AD279" s="51"/>
      <c r="AE279" s="71"/>
      <c r="AF279" s="71"/>
      <c r="AG279" s="64"/>
      <c r="AH279" s="511">
        <f>'報告書（事業主控）'!AH279</f>
        <v>0</v>
      </c>
      <c r="AI279" s="512"/>
      <c r="AJ279" s="512"/>
      <c r="AK279" s="513"/>
      <c r="AL279" s="51"/>
      <c r="AM279" s="52"/>
      <c r="AN279" s="511">
        <f>'報告書（事業主控）'!AN279</f>
        <v>0</v>
      </c>
      <c r="AO279" s="512"/>
      <c r="AP279" s="512"/>
      <c r="AQ279" s="512"/>
      <c r="AR279" s="512"/>
      <c r="AS279" s="72"/>
    </row>
    <row r="280" spans="2:45" ht="18" customHeight="1">
      <c r="B280" s="520"/>
      <c r="C280" s="521"/>
      <c r="D280" s="521"/>
      <c r="E280" s="521"/>
      <c r="F280" s="521"/>
      <c r="G280" s="521"/>
      <c r="H280" s="521"/>
      <c r="I280" s="522"/>
      <c r="J280" s="520"/>
      <c r="K280" s="521"/>
      <c r="L280" s="521"/>
      <c r="M280" s="521"/>
      <c r="N280" s="524"/>
      <c r="O280" s="73">
        <f>'報告書（事業主控）'!O280</f>
        <v>0</v>
      </c>
      <c r="P280" s="74" t="s">
        <v>45</v>
      </c>
      <c r="Q280" s="73">
        <f>'報告書（事業主控）'!Q280</f>
        <v>0</v>
      </c>
      <c r="R280" s="74" t="s">
        <v>46</v>
      </c>
      <c r="S280" s="73">
        <f>'報告書（事業主控）'!S280</f>
        <v>0</v>
      </c>
      <c r="T280" s="347" t="s">
        <v>48</v>
      </c>
      <c r="U280" s="347"/>
      <c r="V280" s="527">
        <f>'報告書（事業主控）'!V280</f>
        <v>0</v>
      </c>
      <c r="W280" s="528"/>
      <c r="X280" s="528"/>
      <c r="Y280" s="528"/>
      <c r="Z280" s="527">
        <f>'報告書（事業主控）'!Z280</f>
        <v>0</v>
      </c>
      <c r="AA280" s="528"/>
      <c r="AB280" s="528"/>
      <c r="AC280" s="528"/>
      <c r="AD280" s="527">
        <f>'報告書（事業主控）'!AD280</f>
        <v>0</v>
      </c>
      <c r="AE280" s="528"/>
      <c r="AF280" s="528"/>
      <c r="AG280" s="528"/>
      <c r="AH280" s="527">
        <f>'報告書（事業主控）'!AH280</f>
        <v>0</v>
      </c>
      <c r="AI280" s="528"/>
      <c r="AJ280" s="528"/>
      <c r="AK280" s="529"/>
      <c r="AL280" s="355">
        <f>'報告書（事業主控）'!AL280</f>
        <v>0</v>
      </c>
      <c r="AM280" s="530"/>
      <c r="AN280" s="514">
        <f>'報告書（事業主控）'!AN280</f>
        <v>0</v>
      </c>
      <c r="AO280" s="515"/>
      <c r="AP280" s="515"/>
      <c r="AQ280" s="515"/>
      <c r="AR280" s="515"/>
      <c r="AS280" s="56"/>
    </row>
    <row r="281" spans="2:45" ht="18" customHeight="1">
      <c r="B281" s="517">
        <f>'報告書（事業主控）'!B281</f>
        <v>0</v>
      </c>
      <c r="C281" s="518"/>
      <c r="D281" s="518"/>
      <c r="E281" s="518"/>
      <c r="F281" s="518"/>
      <c r="G281" s="518"/>
      <c r="H281" s="518"/>
      <c r="I281" s="519"/>
      <c r="J281" s="517">
        <f>'報告書（事業主控）'!J281</f>
        <v>0</v>
      </c>
      <c r="K281" s="518"/>
      <c r="L281" s="518"/>
      <c r="M281" s="518"/>
      <c r="N281" s="523"/>
      <c r="O281" s="69">
        <f>'報告書（事業主控）'!O281</f>
        <v>0</v>
      </c>
      <c r="P281" s="5" t="s">
        <v>45</v>
      </c>
      <c r="Q281" s="69">
        <f>'報告書（事業主控）'!Q281</f>
        <v>0</v>
      </c>
      <c r="R281" s="5" t="s">
        <v>46</v>
      </c>
      <c r="S281" s="69">
        <f>'報告書（事業主控）'!S281</f>
        <v>0</v>
      </c>
      <c r="T281" s="445" t="s">
        <v>47</v>
      </c>
      <c r="U281" s="445"/>
      <c r="V281" s="525">
        <f>'報告書（事業主控）'!V281</f>
        <v>0</v>
      </c>
      <c r="W281" s="526"/>
      <c r="X281" s="526"/>
      <c r="Y281" s="64"/>
      <c r="Z281" s="51"/>
      <c r="AA281" s="71"/>
      <c r="AB281" s="71"/>
      <c r="AC281" s="64"/>
      <c r="AD281" s="51"/>
      <c r="AE281" s="71"/>
      <c r="AF281" s="71"/>
      <c r="AG281" s="64"/>
      <c r="AH281" s="511">
        <f>'報告書（事業主控）'!AH281</f>
        <v>0</v>
      </c>
      <c r="AI281" s="512"/>
      <c r="AJ281" s="512"/>
      <c r="AK281" s="513"/>
      <c r="AL281" s="51"/>
      <c r="AM281" s="52"/>
      <c r="AN281" s="511">
        <f>'報告書（事業主控）'!AN281</f>
        <v>0</v>
      </c>
      <c r="AO281" s="512"/>
      <c r="AP281" s="512"/>
      <c r="AQ281" s="512"/>
      <c r="AR281" s="512"/>
      <c r="AS281" s="72"/>
    </row>
    <row r="282" spans="2:45" ht="18" customHeight="1">
      <c r="B282" s="520"/>
      <c r="C282" s="521"/>
      <c r="D282" s="521"/>
      <c r="E282" s="521"/>
      <c r="F282" s="521"/>
      <c r="G282" s="521"/>
      <c r="H282" s="521"/>
      <c r="I282" s="522"/>
      <c r="J282" s="520"/>
      <c r="K282" s="521"/>
      <c r="L282" s="521"/>
      <c r="M282" s="521"/>
      <c r="N282" s="524"/>
      <c r="O282" s="73">
        <f>'報告書（事業主控）'!O282</f>
        <v>0</v>
      </c>
      <c r="P282" s="74" t="s">
        <v>45</v>
      </c>
      <c r="Q282" s="73">
        <f>'報告書（事業主控）'!Q282</f>
        <v>0</v>
      </c>
      <c r="R282" s="74" t="s">
        <v>46</v>
      </c>
      <c r="S282" s="73">
        <f>'報告書（事業主控）'!S282</f>
        <v>0</v>
      </c>
      <c r="T282" s="347" t="s">
        <v>48</v>
      </c>
      <c r="U282" s="347"/>
      <c r="V282" s="527">
        <f>'報告書（事業主控）'!V282</f>
        <v>0</v>
      </c>
      <c r="W282" s="528"/>
      <c r="X282" s="528"/>
      <c r="Y282" s="528"/>
      <c r="Z282" s="527">
        <f>'報告書（事業主控）'!Z282</f>
        <v>0</v>
      </c>
      <c r="AA282" s="528"/>
      <c r="AB282" s="528"/>
      <c r="AC282" s="528"/>
      <c r="AD282" s="527">
        <f>'報告書（事業主控）'!AD282</f>
        <v>0</v>
      </c>
      <c r="AE282" s="528"/>
      <c r="AF282" s="528"/>
      <c r="AG282" s="528"/>
      <c r="AH282" s="527">
        <f>'報告書（事業主控）'!AH282</f>
        <v>0</v>
      </c>
      <c r="AI282" s="528"/>
      <c r="AJ282" s="528"/>
      <c r="AK282" s="529"/>
      <c r="AL282" s="355">
        <f>'報告書（事業主控）'!AL282</f>
        <v>0</v>
      </c>
      <c r="AM282" s="530"/>
      <c r="AN282" s="514">
        <f>'報告書（事業主控）'!AN282</f>
        <v>0</v>
      </c>
      <c r="AO282" s="515"/>
      <c r="AP282" s="515"/>
      <c r="AQ282" s="515"/>
      <c r="AR282" s="515"/>
      <c r="AS282" s="56"/>
    </row>
    <row r="283" spans="2:45" ht="18" customHeight="1">
      <c r="B283" s="303" t="s">
        <v>82</v>
      </c>
      <c r="C283" s="304"/>
      <c r="D283" s="304"/>
      <c r="E283" s="305"/>
      <c r="F283" s="502">
        <f>'報告書（事業主控）'!F283</f>
        <v>0</v>
      </c>
      <c r="G283" s="503"/>
      <c r="H283" s="503"/>
      <c r="I283" s="503"/>
      <c r="J283" s="503"/>
      <c r="K283" s="503"/>
      <c r="L283" s="503"/>
      <c r="M283" s="503"/>
      <c r="N283" s="504"/>
      <c r="O283" s="303" t="s">
        <v>49</v>
      </c>
      <c r="P283" s="304"/>
      <c r="Q283" s="304"/>
      <c r="R283" s="304"/>
      <c r="S283" s="304"/>
      <c r="T283" s="304"/>
      <c r="U283" s="305"/>
      <c r="V283" s="511">
        <f>'報告書（事業主控）'!V283</f>
        <v>0</v>
      </c>
      <c r="W283" s="512"/>
      <c r="X283" s="512"/>
      <c r="Y283" s="513"/>
      <c r="Z283" s="51"/>
      <c r="AA283" s="71"/>
      <c r="AB283" s="71"/>
      <c r="AC283" s="64"/>
      <c r="AD283" s="51"/>
      <c r="AE283" s="71"/>
      <c r="AF283" s="71"/>
      <c r="AG283" s="64"/>
      <c r="AH283" s="511">
        <f>'報告書（事業主控）'!AH283</f>
        <v>0</v>
      </c>
      <c r="AI283" s="512"/>
      <c r="AJ283" s="512"/>
      <c r="AK283" s="513"/>
      <c r="AL283" s="51"/>
      <c r="AM283" s="52"/>
      <c r="AN283" s="511">
        <f>'報告書（事業主控）'!AN283</f>
        <v>0</v>
      </c>
      <c r="AO283" s="512"/>
      <c r="AP283" s="512"/>
      <c r="AQ283" s="512"/>
      <c r="AR283" s="512"/>
      <c r="AS283" s="72"/>
    </row>
    <row r="284" spans="2:45" ht="18" customHeight="1">
      <c r="B284" s="306"/>
      <c r="C284" s="307"/>
      <c r="D284" s="307"/>
      <c r="E284" s="308"/>
      <c r="F284" s="505"/>
      <c r="G284" s="506"/>
      <c r="H284" s="506"/>
      <c r="I284" s="506"/>
      <c r="J284" s="506"/>
      <c r="K284" s="506"/>
      <c r="L284" s="506"/>
      <c r="M284" s="506"/>
      <c r="N284" s="507"/>
      <c r="O284" s="306"/>
      <c r="P284" s="307"/>
      <c r="Q284" s="307"/>
      <c r="R284" s="307"/>
      <c r="S284" s="307"/>
      <c r="T284" s="307"/>
      <c r="U284" s="308"/>
      <c r="V284" s="327">
        <f>'報告書（事業主控）'!V284</f>
        <v>0</v>
      </c>
      <c r="W284" s="440"/>
      <c r="X284" s="440"/>
      <c r="Y284" s="443"/>
      <c r="Z284" s="327">
        <f>'報告書（事業主控）'!Z284</f>
        <v>0</v>
      </c>
      <c r="AA284" s="441"/>
      <c r="AB284" s="441"/>
      <c r="AC284" s="442"/>
      <c r="AD284" s="327">
        <f>'報告書（事業主控）'!AD284</f>
        <v>0</v>
      </c>
      <c r="AE284" s="441"/>
      <c r="AF284" s="441"/>
      <c r="AG284" s="442"/>
      <c r="AH284" s="327">
        <f>'報告書（事業主控）'!AH284</f>
        <v>0</v>
      </c>
      <c r="AI284" s="328"/>
      <c r="AJ284" s="328"/>
      <c r="AK284" s="328"/>
      <c r="AL284" s="53"/>
      <c r="AM284" s="54"/>
      <c r="AN284" s="327">
        <f>'報告書（事業主控）'!AN284</f>
        <v>0</v>
      </c>
      <c r="AO284" s="440"/>
      <c r="AP284" s="440"/>
      <c r="AQ284" s="440"/>
      <c r="AR284" s="440"/>
      <c r="AS284" s="183"/>
    </row>
    <row r="285" spans="2:45" ht="18" customHeight="1">
      <c r="B285" s="309"/>
      <c r="C285" s="310"/>
      <c r="D285" s="310"/>
      <c r="E285" s="311"/>
      <c r="F285" s="508"/>
      <c r="G285" s="509"/>
      <c r="H285" s="509"/>
      <c r="I285" s="509"/>
      <c r="J285" s="509"/>
      <c r="K285" s="509"/>
      <c r="L285" s="509"/>
      <c r="M285" s="509"/>
      <c r="N285" s="510"/>
      <c r="O285" s="309"/>
      <c r="P285" s="310"/>
      <c r="Q285" s="310"/>
      <c r="R285" s="310"/>
      <c r="S285" s="310"/>
      <c r="T285" s="310"/>
      <c r="U285" s="311"/>
      <c r="V285" s="514">
        <f>'報告書（事業主控）'!V285</f>
        <v>0</v>
      </c>
      <c r="W285" s="515"/>
      <c r="X285" s="515"/>
      <c r="Y285" s="516"/>
      <c r="Z285" s="514">
        <f>'報告書（事業主控）'!Z285</f>
        <v>0</v>
      </c>
      <c r="AA285" s="515"/>
      <c r="AB285" s="515"/>
      <c r="AC285" s="516"/>
      <c r="AD285" s="514">
        <f>'報告書（事業主控）'!AD285</f>
        <v>0</v>
      </c>
      <c r="AE285" s="515"/>
      <c r="AF285" s="515"/>
      <c r="AG285" s="516"/>
      <c r="AH285" s="514">
        <f>'報告書（事業主控）'!AH285</f>
        <v>0</v>
      </c>
      <c r="AI285" s="515"/>
      <c r="AJ285" s="515"/>
      <c r="AK285" s="516"/>
      <c r="AL285" s="55"/>
      <c r="AM285" s="56"/>
      <c r="AN285" s="514">
        <f>'報告書（事業主控）'!AN285</f>
        <v>0</v>
      </c>
      <c r="AO285" s="515"/>
      <c r="AP285" s="515"/>
      <c r="AQ285" s="515"/>
      <c r="AR285" s="515"/>
      <c r="AS285" s="56"/>
    </row>
    <row r="286" spans="2:45" ht="18" customHeight="1">
      <c r="AN286" s="501">
        <f>'報告書（事業主控）'!AN286</f>
        <v>0</v>
      </c>
      <c r="AO286" s="501"/>
      <c r="AP286" s="501"/>
      <c r="AQ286" s="501"/>
      <c r="AR286" s="501"/>
    </row>
    <row r="287" spans="2:45" ht="31.5" customHeight="1">
      <c r="AN287" s="80"/>
      <c r="AO287" s="80"/>
      <c r="AP287" s="80"/>
      <c r="AQ287" s="80"/>
      <c r="AR287" s="80"/>
    </row>
    <row r="288" spans="2:45" ht="18" customHeight="1"/>
    <row r="289" spans="40:44" ht="31.5" customHeight="1">
      <c r="AN289" s="80"/>
      <c r="AO289" s="80"/>
      <c r="AP289" s="80"/>
      <c r="AQ289" s="80"/>
      <c r="AR289" s="80"/>
    </row>
    <row r="290" spans="40:44" ht="12.95" customHeight="1"/>
    <row r="291" spans="40:44" ht="12.95" customHeight="1"/>
    <row r="292" spans="40:44" ht="12.95" customHeight="1"/>
    <row r="293" spans="40:44" ht="12.95" customHeight="1"/>
    <row r="294" spans="40:44" ht="12.95" customHeight="1"/>
    <row r="295" spans="40:44" ht="12.95" customHeight="1"/>
    <row r="296" spans="40:44" ht="12.95" customHeight="1"/>
    <row r="297" spans="40:44" ht="12.95" customHeight="1"/>
    <row r="298" spans="40:44" ht="12.95" customHeight="1"/>
    <row r="299" spans="40:44" ht="12.95" customHeight="1"/>
    <row r="300" spans="40:44" ht="12.95" customHeight="1"/>
    <row r="301" spans="40:44" ht="12.95" customHeight="1"/>
    <row r="302" spans="40:44" ht="12.95" customHeight="1"/>
    <row r="303" spans="40:44" ht="12.95" customHeight="1"/>
    <row r="304" spans="40:44" ht="12.95" customHeight="1"/>
    <row r="305" ht="12.95" customHeight="1"/>
    <row r="306" ht="12.95" customHeight="1"/>
    <row r="307" ht="12.95" customHeight="1"/>
    <row r="308" ht="12.95" customHeight="1"/>
    <row r="309" ht="12.95" customHeight="1"/>
    <row r="310" ht="12.95" customHeight="1"/>
    <row r="311" ht="12.95" customHeight="1"/>
    <row r="312" ht="12.95" customHeight="1"/>
    <row r="313" ht="12.95" customHeight="1"/>
    <row r="314" ht="12.95" customHeight="1"/>
    <row r="315" ht="12.95" customHeight="1"/>
    <row r="316" ht="12.95" customHeight="1"/>
    <row r="317" ht="12.95" customHeight="1"/>
    <row r="318" ht="12.95" customHeight="1"/>
    <row r="319" ht="12.95" customHeight="1"/>
    <row r="320" ht="12.95" customHeight="1"/>
    <row r="321" ht="12.95" customHeight="1"/>
    <row r="322" ht="12.95" customHeight="1"/>
    <row r="323" ht="12.95" customHeight="1"/>
    <row r="324" ht="12.95" customHeight="1"/>
    <row r="325" ht="12.95" customHeight="1"/>
    <row r="326" ht="12.95" customHeight="1"/>
    <row r="327" ht="12.9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row r="470" ht="12.95" customHeight="1"/>
    <row r="471" ht="12.95" customHeight="1"/>
    <row r="472" ht="12.95" customHeight="1"/>
    <row r="473" ht="12.95" customHeight="1"/>
    <row r="474" ht="12.95" customHeight="1"/>
    <row r="475" ht="12.95" customHeight="1"/>
    <row r="476" ht="12.95" customHeight="1"/>
    <row r="477" ht="12.95" customHeight="1"/>
    <row r="478" ht="12.95" customHeight="1"/>
    <row r="479" ht="12.95" customHeight="1"/>
    <row r="480" ht="12.95" customHeight="1"/>
    <row r="481" ht="12.95" customHeight="1"/>
    <row r="482" ht="12.95" customHeight="1"/>
    <row r="483" ht="12.95" customHeight="1"/>
    <row r="484" ht="12.95" customHeight="1"/>
    <row r="485" ht="12.95" customHeight="1"/>
    <row r="486" ht="12.95" customHeight="1"/>
    <row r="487" ht="12.95" customHeight="1"/>
    <row r="488" ht="12.95" customHeight="1"/>
    <row r="489" ht="12.95" customHeight="1"/>
    <row r="490" ht="12.95" customHeight="1"/>
    <row r="491" ht="12.95" customHeight="1"/>
    <row r="492" ht="12.95" customHeight="1"/>
    <row r="493" ht="12.95" customHeight="1"/>
    <row r="494" ht="12.95" customHeight="1"/>
    <row r="495" ht="12.95" customHeight="1"/>
    <row r="496" ht="12.95" customHeight="1"/>
    <row r="497" ht="12.95" customHeight="1"/>
    <row r="498" ht="12.95" customHeight="1"/>
    <row r="499" ht="12.95" customHeight="1"/>
    <row r="500" ht="12.95" customHeight="1"/>
    <row r="501" ht="12.95" customHeight="1"/>
    <row r="502" ht="12.95" customHeight="1"/>
    <row r="503" ht="12.95" customHeight="1"/>
    <row r="504" ht="12.95" customHeight="1"/>
    <row r="505" ht="12.95" customHeight="1"/>
    <row r="506" ht="12.95" customHeight="1"/>
    <row r="507" ht="12.95" customHeight="1"/>
    <row r="508" ht="12.95" customHeight="1"/>
    <row r="509" ht="12.95" customHeight="1"/>
    <row r="510" ht="12.95" customHeight="1"/>
    <row r="511" ht="12.95" customHeight="1"/>
    <row r="512" ht="12.95" customHeight="1"/>
    <row r="513" ht="12.95" customHeight="1"/>
    <row r="514" ht="12.95" customHeight="1"/>
    <row r="515" ht="12.95" customHeight="1"/>
    <row r="516" ht="12.95" customHeight="1"/>
    <row r="517" ht="12.95" customHeight="1"/>
    <row r="518" ht="12.95" customHeight="1"/>
    <row r="519" ht="12.95" customHeight="1"/>
    <row r="520" ht="12.95" customHeight="1"/>
    <row r="521" ht="12.95" customHeight="1"/>
    <row r="522" ht="12.95" customHeight="1"/>
    <row r="523" ht="12.95" customHeight="1"/>
    <row r="524" ht="12.95" customHeight="1"/>
    <row r="525" ht="12.95" customHeight="1"/>
    <row r="526" ht="12.95" customHeight="1"/>
    <row r="527" ht="12.95" customHeight="1"/>
    <row r="528" ht="12.95" customHeight="1"/>
    <row r="529" ht="12.95" customHeight="1"/>
    <row r="530" ht="12.95" customHeight="1"/>
    <row r="531" ht="12.95" customHeight="1"/>
    <row r="532" ht="12.95" customHeight="1"/>
    <row r="533" ht="12.95" customHeight="1"/>
    <row r="534" ht="12.95" customHeight="1"/>
    <row r="535" ht="12.95" customHeight="1"/>
    <row r="536" ht="12.95" customHeight="1"/>
    <row r="537" ht="12.95" customHeight="1"/>
    <row r="538" ht="12.95" customHeight="1"/>
    <row r="539" ht="12.95" customHeight="1"/>
    <row r="540" ht="12.95" customHeight="1"/>
    <row r="541" ht="12.95" customHeight="1"/>
    <row r="542" ht="12.95" customHeight="1"/>
    <row r="543" ht="12.95" customHeight="1"/>
    <row r="544" ht="12.95" customHeight="1"/>
    <row r="545" ht="12.95" customHeight="1"/>
    <row r="546" ht="12.95" customHeight="1"/>
    <row r="547" ht="12.95" customHeight="1"/>
    <row r="548" ht="12.95" customHeight="1"/>
    <row r="549" ht="12.95" customHeight="1"/>
    <row r="550" ht="12.95" customHeight="1"/>
    <row r="551" ht="12.95" customHeight="1"/>
    <row r="552" ht="12.95" customHeight="1"/>
    <row r="553" ht="12.95" customHeight="1"/>
    <row r="554" ht="12.95" customHeight="1"/>
    <row r="555" ht="12.95" customHeight="1"/>
    <row r="556" ht="12.95" customHeight="1"/>
    <row r="557" ht="12.95" customHeight="1"/>
    <row r="558" ht="12.95" customHeight="1"/>
    <row r="559" ht="12.95" customHeight="1"/>
    <row r="560" ht="12.95" customHeight="1"/>
    <row r="561" ht="12.95" customHeight="1"/>
    <row r="562" ht="12.95" customHeight="1"/>
    <row r="563" ht="12.95" customHeight="1"/>
    <row r="564" ht="12.95" customHeight="1"/>
    <row r="565" ht="12.95" customHeight="1"/>
    <row r="566" ht="12.95" customHeight="1"/>
    <row r="567" ht="12.95" customHeight="1"/>
    <row r="568" ht="12.95" customHeight="1"/>
    <row r="569" ht="12.95" customHeight="1"/>
    <row r="570" ht="12.95" customHeight="1"/>
    <row r="571" ht="12.95" customHeight="1"/>
    <row r="572" ht="12.95" customHeight="1"/>
    <row r="573" ht="12.95" customHeight="1"/>
    <row r="574" ht="12.95" customHeight="1"/>
    <row r="575" ht="12.95" customHeight="1"/>
    <row r="576" ht="12.95" customHeight="1"/>
    <row r="577" ht="12.95" customHeight="1"/>
    <row r="578" ht="12.95" customHeight="1"/>
    <row r="579" ht="12.95" customHeight="1"/>
    <row r="580" ht="12.95" customHeight="1"/>
    <row r="581" ht="12.95" customHeight="1"/>
    <row r="582" ht="12.95" customHeight="1"/>
    <row r="583" ht="12.95" customHeight="1"/>
    <row r="584" ht="12.95" customHeight="1"/>
    <row r="585" ht="12.95" customHeight="1"/>
    <row r="586" ht="12.95" customHeight="1"/>
    <row r="587" ht="12.95" customHeight="1"/>
    <row r="588" ht="12.95" customHeight="1"/>
    <row r="589" ht="12.95" customHeight="1"/>
    <row r="590" ht="12.95" customHeight="1"/>
    <row r="591" ht="12.95" customHeight="1"/>
    <row r="592" ht="12.95" customHeight="1"/>
    <row r="593" ht="12.95" customHeight="1"/>
    <row r="594" ht="12.95" customHeight="1"/>
    <row r="595" ht="12.95" customHeight="1"/>
    <row r="596" ht="12.95" customHeight="1"/>
    <row r="597" ht="12.95" customHeight="1"/>
    <row r="598" ht="12.95" customHeight="1"/>
    <row r="599" ht="12.95" customHeight="1"/>
    <row r="600" ht="12.95" customHeight="1"/>
    <row r="601" ht="12.95" customHeight="1"/>
    <row r="602" ht="12.95" customHeight="1"/>
    <row r="603" ht="12.95" customHeight="1"/>
    <row r="604" ht="12.95" customHeight="1"/>
    <row r="605" ht="12.95" customHeight="1"/>
    <row r="606" ht="12.95" customHeight="1"/>
    <row r="607" ht="12.95" customHeight="1"/>
    <row r="608" ht="12.95" customHeight="1"/>
    <row r="609" ht="12.95" customHeight="1"/>
    <row r="610" ht="12.95" customHeight="1"/>
    <row r="611" ht="12.95" customHeight="1"/>
    <row r="612" ht="12.95" customHeight="1"/>
    <row r="613" ht="12.95" customHeight="1"/>
    <row r="614" ht="12.95" customHeight="1"/>
    <row r="615" ht="12.95" customHeight="1"/>
    <row r="616" ht="12.95" customHeight="1"/>
    <row r="617" ht="12.95" customHeight="1"/>
    <row r="618" ht="12.95" customHeight="1"/>
    <row r="619" ht="12.95" customHeight="1"/>
    <row r="620" ht="12.95" customHeight="1"/>
    <row r="621" ht="12.95" customHeight="1"/>
    <row r="622" ht="12.95" customHeight="1"/>
    <row r="623" ht="12.95" customHeight="1"/>
    <row r="624" ht="12.95" customHeight="1"/>
    <row r="625" ht="12.95" customHeight="1"/>
    <row r="626" ht="12.95" customHeight="1"/>
    <row r="627" ht="12.95" customHeight="1"/>
    <row r="628" ht="12.95" customHeight="1"/>
    <row r="629" ht="12.95" customHeight="1"/>
    <row r="630" ht="12.95" customHeight="1"/>
    <row r="631" ht="12.95" customHeight="1"/>
    <row r="632" ht="12.95" customHeight="1"/>
    <row r="633" ht="12.95" customHeight="1"/>
    <row r="634" ht="12.95" customHeight="1"/>
    <row r="635" ht="12.95" customHeight="1"/>
    <row r="636" ht="12.95" customHeight="1"/>
    <row r="637" ht="12.95" customHeight="1"/>
    <row r="638" ht="12.95" customHeight="1"/>
    <row r="639" ht="12.95" customHeight="1"/>
    <row r="640" ht="12.95" customHeight="1"/>
    <row r="641" ht="12.95" customHeight="1"/>
    <row r="642" ht="12.95" customHeight="1"/>
    <row r="643" ht="12.95" customHeight="1"/>
    <row r="644" ht="12.95" customHeight="1"/>
    <row r="645" ht="12.95" customHeight="1"/>
    <row r="646" ht="12.95" customHeight="1"/>
    <row r="647" ht="12.95" customHeight="1"/>
    <row r="648" ht="12.95" customHeight="1"/>
    <row r="649" ht="12.95" customHeight="1"/>
    <row r="650" ht="12.95" customHeight="1"/>
    <row r="651" ht="12.95" customHeight="1"/>
    <row r="652" ht="12.95" customHeight="1"/>
    <row r="653" ht="12.95" customHeight="1"/>
    <row r="654" ht="12.95" customHeight="1"/>
    <row r="655" ht="12.95" customHeight="1"/>
    <row r="656" ht="12.95" customHeight="1"/>
    <row r="657" ht="12.95" customHeight="1"/>
    <row r="658" ht="12.95" customHeight="1"/>
    <row r="659" ht="12.95" customHeight="1"/>
    <row r="660" ht="12.95" customHeight="1"/>
    <row r="661" ht="12.95" customHeight="1"/>
    <row r="662" ht="12.95" customHeight="1"/>
    <row r="663" ht="12.95" customHeight="1"/>
    <row r="664" ht="12.95" customHeight="1"/>
    <row r="665" ht="12.95" customHeight="1"/>
    <row r="666" ht="12.95" customHeight="1"/>
    <row r="667" ht="12.95" customHeight="1"/>
    <row r="668" ht="12.95" customHeight="1"/>
    <row r="669" ht="12.95" customHeight="1"/>
    <row r="670" ht="12.95" customHeight="1"/>
    <row r="671" ht="12.95" customHeight="1"/>
    <row r="672" ht="12.95" customHeight="1"/>
    <row r="673" ht="12.95" customHeight="1"/>
    <row r="674" ht="12.95" customHeight="1"/>
    <row r="675" ht="12.95" customHeight="1"/>
    <row r="676" ht="12.95" customHeight="1"/>
    <row r="677" ht="12.95" customHeight="1"/>
    <row r="678" ht="12.95" customHeight="1"/>
    <row r="679" ht="12.95" customHeight="1"/>
    <row r="680" ht="12.95" customHeight="1"/>
    <row r="681" ht="12.95" customHeight="1"/>
    <row r="682" ht="12.95" customHeight="1"/>
    <row r="683" ht="12.95" customHeight="1"/>
    <row r="684" ht="12.95" customHeight="1"/>
    <row r="685" ht="12.95" customHeight="1"/>
    <row r="686" ht="12.95" customHeight="1"/>
    <row r="687" ht="12.95" customHeight="1"/>
    <row r="688" ht="12.95" customHeight="1"/>
    <row r="689" ht="12.95" customHeight="1"/>
    <row r="690" ht="12.95" customHeight="1"/>
    <row r="691" ht="12.95" customHeight="1"/>
    <row r="692" ht="12.95" customHeight="1"/>
    <row r="693" ht="12.95" customHeight="1"/>
    <row r="694" ht="12.95" customHeight="1"/>
    <row r="695" ht="12.95" customHeight="1"/>
    <row r="696" ht="12.95" customHeight="1"/>
    <row r="697" ht="12.95" customHeight="1"/>
    <row r="698" ht="12.95" customHeight="1"/>
    <row r="699" ht="12.95" customHeight="1"/>
    <row r="700" ht="12.95" customHeight="1"/>
    <row r="701" ht="12.95" customHeight="1"/>
    <row r="702" ht="12.95" customHeight="1"/>
    <row r="703" ht="12.95" customHeight="1"/>
    <row r="704" ht="12.95" customHeight="1"/>
    <row r="705" ht="12.95" customHeight="1"/>
    <row r="706" ht="12.95" customHeight="1"/>
    <row r="707" ht="12.95" customHeight="1"/>
    <row r="708" ht="12.95" customHeight="1"/>
    <row r="709" ht="12.95" customHeight="1"/>
    <row r="710" ht="12.95" customHeight="1"/>
    <row r="711" ht="12.95" customHeight="1"/>
    <row r="712" ht="12.95" customHeight="1"/>
    <row r="713" ht="12.95" customHeight="1"/>
    <row r="714" ht="12.95" customHeight="1"/>
    <row r="715" ht="12.95" customHeight="1"/>
    <row r="716" ht="12.95" customHeight="1"/>
    <row r="717" ht="12.95" customHeight="1"/>
    <row r="718" ht="12.95" customHeight="1"/>
    <row r="719" ht="12.95" customHeight="1"/>
    <row r="720" ht="12.95" customHeight="1"/>
    <row r="721" ht="12.95" customHeight="1"/>
    <row r="722" ht="12.95" customHeight="1"/>
    <row r="723" ht="12.95" customHeight="1"/>
    <row r="724" ht="12.95" customHeight="1"/>
    <row r="725" ht="12.95" customHeight="1"/>
    <row r="726" ht="12.95" customHeight="1"/>
    <row r="727" ht="12.95" customHeight="1"/>
    <row r="728" ht="12.95" customHeight="1"/>
    <row r="729" ht="12.95" customHeight="1"/>
    <row r="730" ht="12.95" customHeight="1"/>
    <row r="731" ht="12.95" customHeight="1"/>
    <row r="732" ht="12.95" customHeight="1"/>
    <row r="733" ht="12.95" customHeight="1"/>
    <row r="734" ht="12.95" customHeight="1"/>
    <row r="735" ht="12.95" customHeight="1"/>
    <row r="736" ht="12.95" customHeight="1"/>
    <row r="737" ht="12.95" customHeight="1"/>
    <row r="738" ht="12.95" customHeight="1"/>
    <row r="739" ht="12.95" customHeight="1"/>
    <row r="740" ht="12.95" customHeight="1"/>
    <row r="741" ht="12.95" customHeight="1"/>
    <row r="742" ht="12.95" customHeight="1"/>
    <row r="743" ht="12.95" customHeight="1"/>
    <row r="744" ht="12.95" customHeight="1"/>
    <row r="745" ht="12.95" customHeight="1"/>
    <row r="746" ht="12.95" customHeight="1"/>
    <row r="747" ht="12.95" customHeight="1"/>
    <row r="748" ht="12.95" customHeight="1"/>
    <row r="749" ht="12.95" customHeight="1"/>
    <row r="750" ht="12.95" customHeight="1"/>
    <row r="751" ht="12.95" customHeight="1"/>
    <row r="752" ht="12.95" customHeight="1"/>
    <row r="753" ht="12.95" customHeight="1"/>
    <row r="754" ht="12.95" customHeight="1"/>
    <row r="755" ht="12.95" customHeight="1"/>
    <row r="756" ht="12.95" customHeight="1"/>
    <row r="757" ht="12.95" customHeight="1"/>
    <row r="758" ht="12.95" customHeight="1"/>
    <row r="759" ht="12.95" customHeight="1"/>
    <row r="760" ht="12.95" customHeight="1"/>
    <row r="761" ht="12.95" customHeight="1"/>
    <row r="762" ht="12.95" customHeight="1"/>
    <row r="763" ht="12.95" customHeight="1"/>
    <row r="764" ht="12.95" customHeight="1"/>
    <row r="765" ht="12.95" customHeight="1"/>
    <row r="766" ht="12.95" customHeight="1"/>
    <row r="767" ht="12.95" customHeight="1"/>
    <row r="768" ht="12.95" customHeight="1"/>
    <row r="769" ht="12.95" customHeight="1"/>
    <row r="770" ht="12.95" customHeight="1"/>
    <row r="771" ht="12.95" customHeight="1"/>
    <row r="772" ht="12.95" customHeight="1"/>
    <row r="773" ht="12.95" customHeight="1"/>
    <row r="774" ht="12.95" customHeight="1"/>
    <row r="775" ht="12.95" customHeight="1"/>
    <row r="776" ht="12.95" customHeight="1"/>
    <row r="777" ht="12.95" customHeight="1"/>
    <row r="778" ht="12.95" customHeight="1"/>
    <row r="779" ht="12.95" customHeight="1"/>
    <row r="780" ht="12.95" customHeight="1"/>
    <row r="781" ht="12.95" customHeight="1"/>
    <row r="782" ht="12.95" customHeight="1"/>
    <row r="783" ht="12.95" customHeight="1"/>
    <row r="784" ht="12.95" customHeight="1"/>
    <row r="785" ht="12.95" customHeight="1"/>
    <row r="786" ht="12.95" customHeight="1"/>
    <row r="787" ht="12.95" customHeight="1"/>
    <row r="788" ht="12.95" customHeight="1"/>
    <row r="789" ht="12.95" customHeight="1"/>
    <row r="790" ht="12.95" customHeight="1"/>
    <row r="791" ht="12.95" customHeight="1"/>
    <row r="792" ht="12.95" customHeight="1"/>
    <row r="793" ht="12.95" customHeight="1"/>
    <row r="794" ht="12.95" customHeight="1"/>
    <row r="795" ht="12.95" customHeight="1"/>
    <row r="796" ht="12.95" customHeight="1"/>
    <row r="797" ht="12.95" customHeight="1"/>
    <row r="798" ht="12.95" customHeight="1"/>
    <row r="799" ht="12.95" customHeight="1"/>
    <row r="800" ht="12.95" customHeight="1"/>
    <row r="801" ht="12.95" customHeight="1"/>
    <row r="802" ht="12.95" customHeight="1"/>
    <row r="803" ht="12.95" customHeight="1"/>
    <row r="804" ht="12.95" customHeight="1"/>
    <row r="805" ht="12.95" customHeight="1"/>
    <row r="806" ht="12.95" customHeight="1"/>
    <row r="807" ht="12.95" customHeight="1"/>
    <row r="808" ht="12.95" customHeight="1"/>
    <row r="809" ht="12.95" customHeight="1"/>
    <row r="810" ht="12.95" customHeight="1"/>
    <row r="811" ht="12.95" customHeight="1"/>
    <row r="812" ht="12.95" customHeight="1"/>
    <row r="813" ht="12.95" customHeight="1"/>
    <row r="814" ht="12.95" customHeight="1"/>
    <row r="815" ht="12.95" customHeight="1"/>
    <row r="816" ht="12.95" customHeight="1"/>
    <row r="817" ht="12.95" customHeight="1"/>
    <row r="818" ht="12.95" customHeight="1"/>
    <row r="819" ht="12.95" customHeight="1"/>
    <row r="820" ht="12.95" customHeight="1"/>
    <row r="821" ht="12.95" customHeight="1"/>
    <row r="822" ht="12.95" customHeight="1"/>
    <row r="823" ht="12.95" customHeight="1"/>
    <row r="824" ht="12.95" customHeight="1"/>
    <row r="825" ht="12.95" customHeight="1"/>
    <row r="826" ht="12.95" customHeight="1"/>
    <row r="827" ht="12.95" customHeight="1"/>
    <row r="828" ht="12.95" customHeight="1"/>
    <row r="829" ht="12.95" customHeight="1"/>
    <row r="830" ht="12.95" customHeight="1"/>
    <row r="831" ht="12.95" customHeight="1"/>
    <row r="832" ht="12.95" customHeight="1"/>
    <row r="833" ht="12.95" customHeight="1"/>
    <row r="834" ht="12.95" customHeight="1"/>
    <row r="835" ht="12.95" customHeight="1"/>
    <row r="836" ht="12.95" customHeight="1"/>
    <row r="837" ht="12.95" customHeight="1"/>
    <row r="838" ht="12.95" customHeight="1"/>
    <row r="839" ht="12.95" customHeight="1"/>
    <row r="840" ht="12.95" customHeight="1"/>
    <row r="841" ht="12.95" customHeight="1"/>
    <row r="842" ht="12.95" customHeight="1"/>
    <row r="843" ht="12.95" customHeight="1"/>
    <row r="844" ht="12.95" customHeight="1"/>
    <row r="845" ht="12.95" customHeight="1"/>
    <row r="846" ht="12.95" customHeight="1"/>
    <row r="847" ht="12.95" customHeight="1"/>
    <row r="848" ht="12.95" customHeight="1"/>
    <row r="849" ht="12.95" customHeight="1"/>
    <row r="850" ht="12.95" customHeight="1"/>
    <row r="851" ht="12.95" customHeight="1"/>
    <row r="852" ht="12.95" customHeight="1"/>
    <row r="853" ht="12.95" customHeight="1"/>
    <row r="854" ht="12.95" customHeight="1"/>
    <row r="855" ht="12.95" customHeight="1"/>
    <row r="856" ht="12.95" customHeight="1"/>
    <row r="857" ht="12.95" customHeight="1"/>
    <row r="858" ht="12.95" customHeight="1"/>
    <row r="859" ht="12.95" customHeight="1"/>
    <row r="860" ht="12.95" customHeight="1"/>
    <row r="861" ht="12.95" customHeight="1"/>
    <row r="862" ht="12.95" customHeight="1"/>
    <row r="863" ht="12.95" customHeight="1"/>
    <row r="864" ht="12.95" customHeight="1"/>
    <row r="865" ht="12.95" customHeight="1"/>
    <row r="866" ht="12.95" customHeight="1"/>
    <row r="867" ht="12.95" customHeight="1"/>
    <row r="868" ht="12.95" customHeight="1"/>
    <row r="869" ht="12.95" customHeight="1"/>
    <row r="870" ht="12.95" customHeight="1"/>
    <row r="871" ht="12.95" customHeight="1"/>
    <row r="872" ht="12.95" customHeight="1"/>
    <row r="873" ht="12.95" customHeight="1"/>
    <row r="874" ht="12.95" customHeight="1"/>
    <row r="875" ht="12.95" customHeight="1"/>
    <row r="876" ht="12.95" customHeight="1"/>
    <row r="877" ht="12.95" customHeight="1"/>
    <row r="878" ht="12.95" customHeight="1"/>
    <row r="879" ht="12.95" customHeight="1"/>
    <row r="880" ht="12.95" customHeight="1"/>
    <row r="881" ht="12.95" customHeight="1"/>
    <row r="882" ht="12.95" customHeight="1"/>
    <row r="883" ht="12.95" customHeight="1"/>
    <row r="884" ht="12.95" customHeight="1"/>
    <row r="885" ht="12.95" customHeight="1"/>
    <row r="886" ht="12.95" customHeight="1"/>
    <row r="887" ht="12.95" customHeight="1"/>
    <row r="888" ht="12.95" customHeight="1"/>
    <row r="889" ht="12.95" customHeight="1"/>
    <row r="890" ht="12.95" customHeight="1"/>
    <row r="891" ht="12.95" customHeight="1"/>
    <row r="892"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09" ht="12.95" customHeight="1"/>
    <row r="910" ht="12.95" customHeight="1"/>
    <row r="911" ht="12.95" customHeight="1"/>
    <row r="912" ht="12.95" customHeight="1"/>
    <row r="913" ht="12.95" customHeight="1"/>
    <row r="914" ht="12.95" customHeight="1"/>
    <row r="915" ht="12.95" customHeight="1"/>
    <row r="916" ht="12.9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29" ht="12.95" customHeight="1"/>
    <row r="930" ht="12.95" customHeight="1"/>
    <row r="931" ht="12.95" customHeight="1"/>
    <row r="932" ht="12.95" customHeight="1"/>
    <row r="933" ht="12.95" customHeight="1"/>
    <row r="934" ht="12.95" customHeight="1"/>
    <row r="935"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46" ht="12.95" customHeight="1"/>
    <row r="947" ht="12.95" customHeight="1"/>
    <row r="948" ht="12.95" customHeight="1"/>
    <row r="949" ht="12.95" customHeight="1"/>
    <row r="950" ht="12.95" customHeight="1"/>
    <row r="951" ht="12.95" customHeight="1"/>
    <row r="952" ht="12.95" customHeight="1"/>
    <row r="953" ht="12.95" customHeight="1"/>
    <row r="954" ht="12.95" customHeight="1"/>
    <row r="955" ht="12.95" customHeight="1"/>
    <row r="956" ht="12.95" customHeight="1"/>
    <row r="957" ht="12.95" customHeight="1"/>
    <row r="958" ht="12.95" customHeight="1"/>
    <row r="959" ht="12.95" customHeight="1"/>
    <row r="960" ht="12.95" customHeight="1"/>
    <row r="961" ht="12.95" customHeight="1"/>
    <row r="962" ht="12.95" customHeight="1"/>
    <row r="963" ht="12.95" customHeight="1"/>
    <row r="964" ht="12.95" customHeight="1"/>
    <row r="965" ht="12.95" customHeight="1"/>
    <row r="966" ht="12.95" customHeight="1"/>
    <row r="967" ht="12.95" customHeight="1"/>
    <row r="968" ht="12.95" customHeight="1"/>
    <row r="969" ht="12.95" customHeight="1"/>
    <row r="970" ht="12.95" customHeight="1"/>
    <row r="971" ht="12.95" customHeight="1"/>
    <row r="972" ht="12.95" customHeight="1"/>
    <row r="973" ht="12.95" customHeight="1"/>
    <row r="974" ht="12.95" customHeight="1"/>
    <row r="975" ht="12.95" customHeight="1"/>
    <row r="976" ht="12.95" customHeight="1"/>
    <row r="977" ht="12.95" customHeight="1"/>
    <row r="978" ht="12.95" customHeight="1"/>
    <row r="979" ht="12.95" customHeight="1"/>
    <row r="980" ht="12.95" customHeight="1"/>
    <row r="981" ht="12.95" customHeight="1"/>
    <row r="982" ht="12.95" customHeight="1"/>
    <row r="983" ht="12.95" customHeight="1"/>
    <row r="984" ht="12.95" customHeight="1"/>
    <row r="985" ht="12.95" customHeight="1"/>
    <row r="986" ht="12.95" customHeight="1"/>
    <row r="987" ht="12.95" customHeight="1"/>
    <row r="988" ht="12.95" customHeight="1"/>
    <row r="989" ht="12.95" customHeight="1"/>
    <row r="990" ht="12.95" customHeight="1"/>
    <row r="991" ht="12.95" customHeight="1"/>
    <row r="992" ht="12.95" customHeight="1"/>
    <row r="993" ht="12.95" customHeight="1"/>
    <row r="994" ht="12.95" customHeight="1"/>
    <row r="995" ht="12.95" customHeight="1"/>
    <row r="996" ht="12.95" customHeight="1"/>
    <row r="997" ht="12.95" customHeight="1"/>
    <row r="998" ht="12.95" customHeight="1"/>
    <row r="999" ht="12.95" customHeight="1"/>
    <row r="1000" ht="12.95" customHeight="1"/>
    <row r="1001" ht="12.9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4"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8" ht="12.95" customHeight="1"/>
    <row r="1029" ht="12.95" customHeight="1"/>
    <row r="1030" ht="12.95" customHeight="1"/>
    <row r="1031" ht="12.95" customHeight="1"/>
    <row r="1032"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87" ht="12.95" customHeight="1"/>
    <row r="1088" ht="12.95" customHeight="1"/>
    <row r="1089" ht="12.95" customHeight="1"/>
    <row r="1090"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1"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12.95" customHeight="1"/>
    <row r="1131" ht="12.95" customHeight="1"/>
    <row r="1132"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12.95" customHeight="1"/>
    <row r="1216" ht="12.95" customHeight="1"/>
    <row r="1217" ht="12.95" customHeight="1"/>
    <row r="1218" ht="12.95" customHeight="1"/>
    <row r="1219" ht="12.95" customHeight="1"/>
    <row r="1220" ht="12.95" customHeight="1"/>
    <row r="1221"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row r="1231" ht="12.95" customHeight="1"/>
    <row r="1232" ht="12.95" customHeight="1"/>
    <row r="1233" ht="12.95" customHeight="1"/>
    <row r="1234" ht="12.95" customHeight="1"/>
    <row r="1235" ht="12.95" customHeight="1"/>
    <row r="1236" ht="12.95" customHeight="1"/>
    <row r="1237" ht="12.95" customHeight="1"/>
    <row r="1238" ht="12.95" customHeight="1"/>
    <row r="1239" ht="12.95" customHeight="1"/>
    <row r="1240" ht="12.95" customHeight="1"/>
    <row r="1241" ht="12.95" customHeight="1"/>
    <row r="1242" ht="12.95" customHeight="1"/>
    <row r="1243" ht="12.95" customHeight="1"/>
    <row r="1244" ht="12.95" customHeight="1"/>
    <row r="1245" ht="12.95" customHeight="1"/>
    <row r="1246" ht="12.95" customHeight="1"/>
    <row r="1247" ht="12.95" customHeight="1"/>
    <row r="1248" ht="12.95" customHeight="1"/>
    <row r="1249" ht="12.95" customHeight="1"/>
    <row r="1250" ht="12.95" customHeight="1"/>
    <row r="1251" ht="12.95" customHeight="1"/>
    <row r="1252" ht="12.95" customHeight="1"/>
    <row r="1253" ht="12.95" customHeight="1"/>
    <row r="1254" ht="12.95" customHeight="1"/>
    <row r="1255" ht="12.95" customHeight="1"/>
    <row r="1256" ht="12.95" customHeight="1"/>
    <row r="1257" ht="12.95" customHeight="1"/>
    <row r="1258" ht="12.95" customHeight="1"/>
    <row r="1259" ht="12.95" customHeight="1"/>
    <row r="1260" ht="12.95" customHeight="1"/>
    <row r="1261" ht="12.95" customHeight="1"/>
    <row r="1262" ht="12.95" customHeight="1"/>
    <row r="1263" ht="12.95" customHeight="1"/>
    <row r="1264" ht="12.95" customHeight="1"/>
    <row r="1265" ht="12.95" customHeight="1"/>
    <row r="1266" ht="12.95" customHeight="1"/>
    <row r="1267" ht="12.95" customHeight="1"/>
    <row r="1268" ht="12.95" customHeight="1"/>
    <row r="1269" ht="12.95" customHeight="1"/>
    <row r="1270" ht="12.95" customHeight="1"/>
    <row r="1271" ht="12.95" customHeight="1"/>
    <row r="1272" ht="12.95" customHeight="1"/>
    <row r="1273" ht="12.95" customHeight="1"/>
    <row r="1274" ht="12.95" customHeight="1"/>
    <row r="1275" ht="12.95" customHeight="1"/>
    <row r="1276" ht="12.95" customHeight="1"/>
    <row r="1277" ht="12.95" customHeight="1"/>
    <row r="1278" ht="12.95" customHeight="1"/>
    <row r="1279" ht="12.95" customHeight="1"/>
    <row r="1280" ht="12.95" customHeight="1"/>
    <row r="1281" ht="12.95" customHeight="1"/>
    <row r="1282" ht="12.95" customHeight="1"/>
    <row r="1283" ht="12.95" customHeight="1"/>
    <row r="1284" ht="12.95" customHeight="1"/>
    <row r="1285" ht="12.95" customHeight="1"/>
    <row r="1286" ht="12.95" customHeight="1"/>
    <row r="1287" ht="12.95" customHeight="1"/>
    <row r="1288" ht="12.95" customHeight="1"/>
    <row r="1289" ht="12.95" customHeight="1"/>
    <row r="1290" ht="12.95" customHeight="1"/>
    <row r="1291" ht="12.95" customHeight="1"/>
    <row r="1292" ht="12.95" customHeight="1"/>
    <row r="1293" ht="12.95" customHeight="1"/>
    <row r="1294" ht="12.95" customHeight="1"/>
    <row r="1295" ht="12.95" customHeight="1"/>
    <row r="1296" ht="12.95" customHeight="1"/>
    <row r="1297" ht="12.95" customHeight="1"/>
    <row r="1298" ht="12.95" customHeight="1"/>
    <row r="1299" ht="12.95" customHeight="1"/>
    <row r="1300" ht="12.95" customHeight="1"/>
    <row r="1301" ht="12.95" customHeight="1"/>
    <row r="1302" ht="12.95" customHeight="1"/>
    <row r="1303" ht="12.95" customHeight="1"/>
    <row r="1304" ht="12.95" customHeight="1"/>
    <row r="1305" ht="12.95" customHeight="1"/>
    <row r="1306" ht="12.95" customHeight="1"/>
    <row r="1307" ht="12.95" customHeight="1"/>
    <row r="1308" ht="12.95" customHeight="1"/>
    <row r="1309" ht="12.95" customHeight="1"/>
    <row r="1310" ht="12.95" customHeight="1"/>
    <row r="1311" ht="12.95" customHeight="1"/>
    <row r="1312" ht="12.95" customHeight="1"/>
    <row r="1313" ht="12.95" customHeight="1"/>
    <row r="1314" ht="12.95" customHeight="1"/>
    <row r="1315" ht="12.95" customHeight="1"/>
    <row r="1316" ht="12.95" customHeight="1"/>
    <row r="1317" ht="12.95" customHeight="1"/>
    <row r="1318" ht="12.95" customHeight="1"/>
    <row r="1319" ht="12.95" customHeight="1"/>
    <row r="1320" ht="12.95" customHeight="1"/>
    <row r="1321" ht="12.95" customHeight="1"/>
    <row r="1322" ht="12.95" customHeight="1"/>
    <row r="1323" ht="12.95" customHeight="1"/>
    <row r="1324" ht="12.95" customHeight="1"/>
    <row r="1325" ht="12.95" customHeight="1"/>
    <row r="1326" ht="12.95" customHeight="1"/>
    <row r="1327" ht="12.95" customHeight="1"/>
    <row r="1328" ht="12.95" customHeight="1"/>
    <row r="1329" ht="12.95" customHeight="1"/>
    <row r="1330" ht="12.95" customHeight="1"/>
    <row r="1331" ht="12.95" customHeight="1"/>
    <row r="1332" ht="12.95" customHeight="1"/>
    <row r="1333" ht="12.95" customHeight="1"/>
    <row r="1334" ht="12.95" customHeight="1"/>
    <row r="1335" ht="12.95" customHeight="1"/>
    <row r="1336" ht="12.95" customHeight="1"/>
    <row r="1337" ht="12.95" customHeight="1"/>
    <row r="1338" ht="12.95" customHeight="1"/>
    <row r="1339" ht="12.95" customHeight="1"/>
    <row r="1340" ht="12.95" customHeight="1"/>
    <row r="1341" ht="12.95" customHeight="1"/>
    <row r="1342" ht="12.95" customHeight="1"/>
    <row r="1343" ht="12.95" customHeight="1"/>
    <row r="1344" ht="12.95" customHeight="1"/>
    <row r="1345" ht="12.95" customHeight="1"/>
    <row r="1346" ht="12.95" customHeight="1"/>
    <row r="1347" ht="12.95" customHeight="1"/>
    <row r="1348" ht="12.95" customHeight="1"/>
    <row r="1349" ht="12.95" customHeight="1"/>
    <row r="1350" ht="12.95" customHeight="1"/>
    <row r="1351" ht="12.95" customHeight="1"/>
    <row r="1352" ht="12.95" customHeight="1"/>
    <row r="1353" ht="12.95" customHeight="1"/>
    <row r="1354" ht="12.95" customHeight="1"/>
    <row r="1355" ht="12.95" customHeight="1"/>
    <row r="1356" ht="12.95" customHeight="1"/>
    <row r="1357" ht="12.95" customHeight="1"/>
    <row r="1358" ht="12.95" customHeight="1"/>
    <row r="1359" ht="12.95" customHeight="1"/>
    <row r="1360" ht="12.95" customHeight="1"/>
    <row r="1361" ht="12.95" customHeight="1"/>
    <row r="1362" ht="12.95" customHeight="1"/>
    <row r="1363" ht="12.95" customHeight="1"/>
    <row r="1364" ht="12.95" customHeight="1"/>
    <row r="1365" ht="12.95" customHeight="1"/>
    <row r="1366" ht="12.95" customHeight="1"/>
    <row r="1367" ht="12.95" customHeight="1"/>
    <row r="1368" ht="12.95" customHeight="1"/>
    <row r="1369" ht="12.95" customHeight="1"/>
    <row r="1370" ht="12.95" customHeight="1"/>
    <row r="1371" ht="12.95" customHeight="1"/>
    <row r="1372" ht="12.95" customHeight="1"/>
    <row r="1373" ht="12.95" customHeight="1"/>
    <row r="1374" ht="12.95" customHeight="1"/>
    <row r="1375" ht="12.95" customHeight="1"/>
    <row r="1376" ht="12.95" customHeight="1"/>
    <row r="1377" ht="12.95" customHeight="1"/>
    <row r="1378" ht="12.95" customHeight="1"/>
    <row r="1379" ht="12.95" customHeight="1"/>
    <row r="1380" ht="12.95" customHeight="1"/>
    <row r="1381" ht="12.95" customHeight="1"/>
    <row r="1382" ht="12.95" customHeight="1"/>
    <row r="1383" ht="12.95" customHeight="1"/>
    <row r="1384" ht="12.95" customHeight="1"/>
    <row r="1385" ht="12.95" customHeight="1"/>
    <row r="1386" ht="12.95" customHeight="1"/>
    <row r="1387" ht="12.95" customHeight="1"/>
    <row r="1388" ht="12.95" customHeight="1"/>
    <row r="1389" ht="12.95" customHeight="1"/>
    <row r="1390" ht="12.95" customHeight="1"/>
    <row r="1391" ht="12.95" customHeight="1"/>
    <row r="1392" ht="12.95" customHeight="1"/>
    <row r="1393" ht="12.95" customHeight="1"/>
    <row r="1394" ht="12.95" customHeight="1"/>
  </sheetData>
  <sheetProtection algorithmName="SHA-512" hashValue="lkzw33zgZc/G5wd6D5RyuR4EO8SDm9U46s9KHIZztLWSo1vhgKaQOn8tO5Z3sEqipOcfaHeBWHC1bvTIdOtY8g==" saltValue="+2WJgotttY953KPHbW2pgA==" spinCount="100000" sheet="1" selectLockedCells="1"/>
  <dataConsolidate/>
  <mergeCells count="1168">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V77:Y77"/>
    <mergeCell ref="AL71:AM71"/>
    <mergeCell ref="AL73:AM73"/>
    <mergeCell ref="AD71:AG71"/>
    <mergeCell ref="AH71:AK71"/>
    <mergeCell ref="V76:X76"/>
    <mergeCell ref="AN67:AR67"/>
    <mergeCell ref="AD65:AG65"/>
    <mergeCell ref="AH69:AK69"/>
    <mergeCell ref="AL65:AM65"/>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AN77:AR77"/>
    <mergeCell ref="V80:Y80"/>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V71:Y71"/>
    <mergeCell ref="Z71:AC71"/>
    <mergeCell ref="AH70:AK70"/>
    <mergeCell ref="AH72:AK72"/>
    <mergeCell ref="AH74:AK74"/>
    <mergeCell ref="T64:U64"/>
    <mergeCell ref="T65:U65"/>
    <mergeCell ref="V65:Y65"/>
    <mergeCell ref="Z65:AC65"/>
    <mergeCell ref="AH62:AK62"/>
    <mergeCell ref="AH64:AK64"/>
    <mergeCell ref="AH65:AK65"/>
    <mergeCell ref="AC38:AH39"/>
    <mergeCell ref="AA36:AB39"/>
    <mergeCell ref="AJ31:AK31"/>
    <mergeCell ref="Z67:AC67"/>
    <mergeCell ref="AD67:AG67"/>
    <mergeCell ref="B62:I63"/>
    <mergeCell ref="J62:N63"/>
    <mergeCell ref="T62:U62"/>
    <mergeCell ref="T63:U63"/>
    <mergeCell ref="V63:Y63"/>
    <mergeCell ref="Z63:AC63"/>
    <mergeCell ref="AH61:AK61"/>
    <mergeCell ref="AH63:AK63"/>
    <mergeCell ref="AD61:AG61"/>
    <mergeCell ref="B60:I61"/>
    <mergeCell ref="J60:N61"/>
    <mergeCell ref="T60:U60"/>
    <mergeCell ref="T61:U61"/>
    <mergeCell ref="V61:Y61"/>
    <mergeCell ref="Z61:AC61"/>
    <mergeCell ref="J31:K31"/>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R54:R56"/>
    <mergeCell ref="U53:W53"/>
    <mergeCell ref="O53:T53"/>
    <mergeCell ref="S54:S56"/>
    <mergeCell ref="T54:T56"/>
    <mergeCell ref="J53:K53"/>
    <mergeCell ref="D31:E31"/>
    <mergeCell ref="G31:H31"/>
    <mergeCell ref="V75:Y75"/>
    <mergeCell ref="Z75:AC75"/>
    <mergeCell ref="V74:X74"/>
    <mergeCell ref="AR53:AS55"/>
    <mergeCell ref="Z14:AC15"/>
    <mergeCell ref="AN57:AS57"/>
    <mergeCell ref="AP38:AS39"/>
    <mergeCell ref="AL57:AM57"/>
    <mergeCell ref="AH17:AK17"/>
    <mergeCell ref="AL17:AM17"/>
    <mergeCell ref="AD23:AG23"/>
    <mergeCell ref="V27:Y27"/>
    <mergeCell ref="Z27:AC27"/>
    <mergeCell ref="AD27:AG27"/>
    <mergeCell ref="AH27:AK27"/>
    <mergeCell ref="AN27:AR27"/>
    <mergeCell ref="AL21:AM21"/>
    <mergeCell ref="AN24:AR24"/>
    <mergeCell ref="V24:X24"/>
    <mergeCell ref="V25:Y25"/>
    <mergeCell ref="AJ30:AL30"/>
    <mergeCell ref="AL19:AM19"/>
    <mergeCell ref="AD25:AG25"/>
    <mergeCell ref="V28:Y28"/>
    <mergeCell ref="AD21:AG21"/>
    <mergeCell ref="V26:Y26"/>
    <mergeCell ref="AH26:AK26"/>
    <mergeCell ref="AH20:AK20"/>
    <mergeCell ref="AH22:AK22"/>
    <mergeCell ref="AN58:AS58"/>
    <mergeCell ref="AH60:AK60"/>
    <mergeCell ref="X33:Z33"/>
    <mergeCell ref="B9:I12"/>
    <mergeCell ref="J10:J12"/>
    <mergeCell ref="K10:K12"/>
    <mergeCell ref="L10:L12"/>
    <mergeCell ref="J9:K9"/>
    <mergeCell ref="S10:S12"/>
    <mergeCell ref="M9:N9"/>
    <mergeCell ref="M10:M12"/>
    <mergeCell ref="AN79:AR79"/>
    <mergeCell ref="AR9:AS11"/>
    <mergeCell ref="AN16:AR16"/>
    <mergeCell ref="AN19:AR19"/>
    <mergeCell ref="AN20:AR20"/>
    <mergeCell ref="AN26:AR26"/>
    <mergeCell ref="AP31:AQ31"/>
    <mergeCell ref="AN23:AR23"/>
    <mergeCell ref="AN22:AR22"/>
    <mergeCell ref="AN17:AR17"/>
    <mergeCell ref="AM31:AN31"/>
    <mergeCell ref="AM30:AN30"/>
    <mergeCell ref="AN18:AR18"/>
    <mergeCell ref="AN21:AR21"/>
    <mergeCell ref="AO30:AQ30"/>
    <mergeCell ref="AN28:AR28"/>
    <mergeCell ref="AL9:AM11"/>
    <mergeCell ref="AN9:AO11"/>
    <mergeCell ref="O78:U80"/>
    <mergeCell ref="V78:Y78"/>
    <mergeCell ref="AH78:AK78"/>
    <mergeCell ref="AN78:AR78"/>
    <mergeCell ref="V62:X62"/>
    <mergeCell ref="V64:X64"/>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J16:N17"/>
    <mergeCell ref="T19:U19"/>
    <mergeCell ref="T24:U24"/>
    <mergeCell ref="T25:U25"/>
    <mergeCell ref="B18:I19"/>
    <mergeCell ref="J18:N19"/>
    <mergeCell ref="AH19:AK19"/>
    <mergeCell ref="V18:X18"/>
    <mergeCell ref="AL23:AM23"/>
    <mergeCell ref="T18:U18"/>
    <mergeCell ref="Z17:AC17"/>
    <mergeCell ref="B13:I15"/>
    <mergeCell ref="J13:N15"/>
    <mergeCell ref="AD17:AG17"/>
    <mergeCell ref="V16:X16"/>
    <mergeCell ref="V17:Y17"/>
    <mergeCell ref="AH18:AK18"/>
    <mergeCell ref="AH16:AK16"/>
    <mergeCell ref="Z19:AC19"/>
    <mergeCell ref="V14:Y15"/>
    <mergeCell ref="V20:X20"/>
    <mergeCell ref="V22:X22"/>
    <mergeCell ref="V21:Y21"/>
    <mergeCell ref="Z21:AC21"/>
    <mergeCell ref="V19:Y19"/>
    <mergeCell ref="AH23:AK23"/>
    <mergeCell ref="N10:N12"/>
    <mergeCell ref="O9:T9"/>
    <mergeCell ref="O10:O12"/>
    <mergeCell ref="P10:P12"/>
    <mergeCell ref="Q10:Q12"/>
    <mergeCell ref="U9:W9"/>
    <mergeCell ref="U10:U12"/>
    <mergeCell ref="AN14:AS14"/>
    <mergeCell ref="AL14:AM15"/>
    <mergeCell ref="Z23:AC23"/>
    <mergeCell ref="AH24:AK24"/>
    <mergeCell ref="Z25:AC25"/>
    <mergeCell ref="AD19:AG19"/>
    <mergeCell ref="N5:AE6"/>
    <mergeCell ref="Y13:AH13"/>
    <mergeCell ref="AD14:AG15"/>
    <mergeCell ref="V23:Y23"/>
    <mergeCell ref="T17:U17"/>
    <mergeCell ref="O13:U15"/>
    <mergeCell ref="AH21:AK21"/>
    <mergeCell ref="AM5:AP6"/>
    <mergeCell ref="AN15:AS15"/>
    <mergeCell ref="D34:G34"/>
    <mergeCell ref="S95:S97"/>
    <mergeCell ref="O95:O97"/>
    <mergeCell ref="P95:P97"/>
    <mergeCell ref="V79:Y79"/>
    <mergeCell ref="Z79:AC79"/>
    <mergeCell ref="AJ36:AN37"/>
    <mergeCell ref="AH79:AK79"/>
    <mergeCell ref="J54:J56"/>
    <mergeCell ref="T95:T97"/>
    <mergeCell ref="U95:U97"/>
    <mergeCell ref="J95:J97"/>
    <mergeCell ref="K95:K97"/>
    <mergeCell ref="L95:L97"/>
    <mergeCell ref="M95:M97"/>
    <mergeCell ref="N95:N97"/>
    <mergeCell ref="V95:V97"/>
    <mergeCell ref="W95:W97"/>
    <mergeCell ref="AN94:AO96"/>
    <mergeCell ref="Q95:Q97"/>
    <mergeCell ref="V60:X60"/>
    <mergeCell ref="AL61:AM61"/>
    <mergeCell ref="AN13:AS13"/>
    <mergeCell ref="AH14:AK15"/>
    <mergeCell ref="AP9:AQ11"/>
    <mergeCell ref="R10:R12"/>
    <mergeCell ref="J20:N21"/>
    <mergeCell ref="V10:V12"/>
    <mergeCell ref="W10:W12"/>
    <mergeCell ref="T10:T12"/>
    <mergeCell ref="V99:Y100"/>
    <mergeCell ref="K54:K56"/>
    <mergeCell ref="L54:L56"/>
    <mergeCell ref="N54:N56"/>
    <mergeCell ref="M54:M56"/>
    <mergeCell ref="O54:O56"/>
    <mergeCell ref="AN63:AR63"/>
    <mergeCell ref="B64:I65"/>
    <mergeCell ref="J64:N65"/>
    <mergeCell ref="O98:U100"/>
    <mergeCell ref="Z99:AC100"/>
    <mergeCell ref="AD99:AG100"/>
    <mergeCell ref="B98:I100"/>
    <mergeCell ref="J98:N100"/>
    <mergeCell ref="AD79:AG79"/>
    <mergeCell ref="B94:I97"/>
    <mergeCell ref="J94:K94"/>
    <mergeCell ref="M94:N94"/>
    <mergeCell ref="O94:T94"/>
    <mergeCell ref="U94:W94"/>
    <mergeCell ref="AL94:AM96"/>
    <mergeCell ref="R95:R97"/>
    <mergeCell ref="Y98:AH98"/>
    <mergeCell ref="AL98:AM98"/>
    <mergeCell ref="V66:X66"/>
    <mergeCell ref="V68:X68"/>
    <mergeCell ref="V70:X70"/>
    <mergeCell ref="AN65:AR65"/>
    <mergeCell ref="AN74:AR74"/>
    <mergeCell ref="AN76:AR76"/>
    <mergeCell ref="AN62:AR62"/>
    <mergeCell ref="AN64:AR64"/>
    <mergeCell ref="B103:I104"/>
    <mergeCell ref="J103:N104"/>
    <mergeCell ref="T103:U103"/>
    <mergeCell ref="V103:X103"/>
    <mergeCell ref="AH103:AK103"/>
    <mergeCell ref="AN103:AR103"/>
    <mergeCell ref="T104:U104"/>
    <mergeCell ref="AH104:AK104"/>
    <mergeCell ref="AL104:AM104"/>
    <mergeCell ref="AN104:AR104"/>
    <mergeCell ref="V104:Y104"/>
    <mergeCell ref="Z104:AC104"/>
    <mergeCell ref="AD104:AG104"/>
    <mergeCell ref="B101:I102"/>
    <mergeCell ref="J101:N102"/>
    <mergeCell ref="T101:U101"/>
    <mergeCell ref="V101:X101"/>
    <mergeCell ref="AH101:AK101"/>
    <mergeCell ref="T102:U102"/>
    <mergeCell ref="V102:Y102"/>
    <mergeCell ref="Z102:AC102"/>
    <mergeCell ref="AD102:AG102"/>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8:Y108"/>
    <mergeCell ref="Z108:AC108"/>
    <mergeCell ref="AD108:AG108"/>
    <mergeCell ref="AH108:AK108"/>
    <mergeCell ref="AL108:AM108"/>
    <mergeCell ref="AN108:AR108"/>
    <mergeCell ref="AH106:AK106"/>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2:Y112"/>
    <mergeCell ref="Z112:AC112"/>
    <mergeCell ref="AD112:AG112"/>
    <mergeCell ref="AH112:AK112"/>
    <mergeCell ref="AL112:AM112"/>
    <mergeCell ref="AN112:AR112"/>
    <mergeCell ref="AH110:AK110"/>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6:Y116"/>
    <mergeCell ref="Z116:AC116"/>
    <mergeCell ref="AD116:AG116"/>
    <mergeCell ref="AH116:AK116"/>
    <mergeCell ref="AL116:AM116"/>
    <mergeCell ref="AN116:AR116"/>
    <mergeCell ref="AH114:AK114"/>
    <mergeCell ref="T118:U118"/>
    <mergeCell ref="V118:Y118"/>
    <mergeCell ref="Z118:AC118"/>
    <mergeCell ref="AD118:AG118"/>
    <mergeCell ref="B119:E121"/>
    <mergeCell ref="F119:N121"/>
    <mergeCell ref="O119:U121"/>
    <mergeCell ref="V119:Y119"/>
    <mergeCell ref="AH119:AK119"/>
    <mergeCell ref="AN119:AR119"/>
    <mergeCell ref="V121:Y121"/>
    <mergeCell ref="AH121:AK121"/>
    <mergeCell ref="AN121:AR121"/>
    <mergeCell ref="AD121:AG121"/>
    <mergeCell ref="Z121:AC121"/>
    <mergeCell ref="V120:Y120"/>
    <mergeCell ref="Z120:AC120"/>
    <mergeCell ref="AD120:AG120"/>
    <mergeCell ref="AH120:AK120"/>
    <mergeCell ref="AN120:AR120"/>
    <mergeCell ref="AL25:AM25"/>
    <mergeCell ref="AH28:AK28"/>
    <mergeCell ref="AN59:AS59"/>
    <mergeCell ref="AL102:AM102"/>
    <mergeCell ref="AM49:AP50"/>
    <mergeCell ref="AM90:AP91"/>
    <mergeCell ref="AC33:AS33"/>
    <mergeCell ref="AC34:AS34"/>
    <mergeCell ref="AI38:AO39"/>
    <mergeCell ref="Z28:AC28"/>
    <mergeCell ref="AH102:AK102"/>
    <mergeCell ref="AH99:AK100"/>
    <mergeCell ref="AC36:AH37"/>
    <mergeCell ref="AP36:AS37"/>
    <mergeCell ref="AA32:AB32"/>
    <mergeCell ref="AA34:AB34"/>
    <mergeCell ref="AC32:AS32"/>
    <mergeCell ref="AN98:AS98"/>
    <mergeCell ref="AD28:AG28"/>
    <mergeCell ref="AH25:AK25"/>
    <mergeCell ref="AN25:AR25"/>
    <mergeCell ref="AN60:AR60"/>
    <mergeCell ref="AP53:AQ55"/>
    <mergeCell ref="AN66:AR66"/>
    <mergeCell ref="AN68:AR68"/>
    <mergeCell ref="AN70:AR70"/>
    <mergeCell ref="Z77:AC77"/>
    <mergeCell ref="AL77:AM77"/>
    <mergeCell ref="AN81:AR81"/>
    <mergeCell ref="Z80:AC80"/>
    <mergeCell ref="AD80:AG80"/>
    <mergeCell ref="AN29:AR29"/>
    <mergeCell ref="AM131:AP132"/>
    <mergeCell ref="B135:I138"/>
    <mergeCell ref="J135:K135"/>
    <mergeCell ref="M135:N135"/>
    <mergeCell ref="O135:T135"/>
    <mergeCell ref="U135:W135"/>
    <mergeCell ref="AL135:AM137"/>
    <mergeCell ref="AN135:AO137"/>
    <mergeCell ref="AP135:AQ137"/>
    <mergeCell ref="AN122:AR122"/>
    <mergeCell ref="AH118:AK118"/>
    <mergeCell ref="AL118:AM118"/>
    <mergeCell ref="AN118:AR118"/>
    <mergeCell ref="AL106:AM106"/>
    <mergeCell ref="AN106:AR106"/>
    <mergeCell ref="AN102:AR102"/>
    <mergeCell ref="AP94:AQ96"/>
    <mergeCell ref="AN101:AR101"/>
    <mergeCell ref="AN99:AS99"/>
    <mergeCell ref="AN100:AS100"/>
    <mergeCell ref="AR94:AS96"/>
    <mergeCell ref="AL99:AM100"/>
    <mergeCell ref="AL114:AM114"/>
    <mergeCell ref="AN114:AR114"/>
    <mergeCell ref="AL110:AM110"/>
    <mergeCell ref="AN110:AR110"/>
    <mergeCell ref="B117:I118"/>
    <mergeCell ref="J117:N118"/>
    <mergeCell ref="T117:U117"/>
    <mergeCell ref="V117:X117"/>
    <mergeCell ref="AH117:AK117"/>
    <mergeCell ref="AN117:AR117"/>
    <mergeCell ref="B139:I141"/>
    <mergeCell ref="J139:N141"/>
    <mergeCell ref="O139:U141"/>
    <mergeCell ref="Y139:AH139"/>
    <mergeCell ref="AL139:AM139"/>
    <mergeCell ref="AN139:AS139"/>
    <mergeCell ref="V140:Y141"/>
    <mergeCell ref="Z140:AC141"/>
    <mergeCell ref="AD140:AG141"/>
    <mergeCell ref="AH140:AK141"/>
    <mergeCell ref="AL140:AM141"/>
    <mergeCell ref="AN140:AS140"/>
    <mergeCell ref="AN141:AS141"/>
    <mergeCell ref="AR135:AS137"/>
    <mergeCell ref="J136:J138"/>
    <mergeCell ref="K136:K138"/>
    <mergeCell ref="L136:L138"/>
    <mergeCell ref="M136:M138"/>
    <mergeCell ref="N136:N138"/>
    <mergeCell ref="O136:O138"/>
    <mergeCell ref="P136:P138"/>
    <mergeCell ref="Q136:Q138"/>
    <mergeCell ref="R136:R138"/>
    <mergeCell ref="S136:S138"/>
    <mergeCell ref="T136:T138"/>
    <mergeCell ref="U136:U138"/>
    <mergeCell ref="V136:V138"/>
    <mergeCell ref="W136:W138"/>
    <mergeCell ref="B144:I145"/>
    <mergeCell ref="J144:N145"/>
    <mergeCell ref="T144:U144"/>
    <mergeCell ref="V144:X144"/>
    <mergeCell ref="AH144:AK144"/>
    <mergeCell ref="AN144:AR144"/>
    <mergeCell ref="T145:U145"/>
    <mergeCell ref="V145:Y145"/>
    <mergeCell ref="Z145:AC145"/>
    <mergeCell ref="AD145:AG145"/>
    <mergeCell ref="AH145:AK145"/>
    <mergeCell ref="AL145:AM145"/>
    <mergeCell ref="AN145:AR145"/>
    <mergeCell ref="B142:I143"/>
    <mergeCell ref="J142:N143"/>
    <mergeCell ref="T142:U142"/>
    <mergeCell ref="V142:X142"/>
    <mergeCell ref="AH142:AK142"/>
    <mergeCell ref="AN142:AR142"/>
    <mergeCell ref="T143:U143"/>
    <mergeCell ref="V143:Y143"/>
    <mergeCell ref="Z143:AC143"/>
    <mergeCell ref="AD143:AG143"/>
    <mergeCell ref="AH143:AK143"/>
    <mergeCell ref="AL143:AM143"/>
    <mergeCell ref="AN143:AR143"/>
    <mergeCell ref="B148:I149"/>
    <mergeCell ref="J148:N149"/>
    <mergeCell ref="T148:U148"/>
    <mergeCell ref="V148:X148"/>
    <mergeCell ref="AH148:AK148"/>
    <mergeCell ref="AN148:AR148"/>
    <mergeCell ref="T149:U149"/>
    <mergeCell ref="V149:Y149"/>
    <mergeCell ref="Z149:AC149"/>
    <mergeCell ref="AD149:AG149"/>
    <mergeCell ref="AH149:AK149"/>
    <mergeCell ref="AL149:AM149"/>
    <mergeCell ref="AN149:AR149"/>
    <mergeCell ref="B146:I147"/>
    <mergeCell ref="J146:N147"/>
    <mergeCell ref="T146:U146"/>
    <mergeCell ref="V146:X146"/>
    <mergeCell ref="AH146:AK146"/>
    <mergeCell ref="AN146:AR146"/>
    <mergeCell ref="T147:U147"/>
    <mergeCell ref="V147:Y147"/>
    <mergeCell ref="Z147:AC147"/>
    <mergeCell ref="AD147:AG147"/>
    <mergeCell ref="AH147:AK147"/>
    <mergeCell ref="AL147:AM147"/>
    <mergeCell ref="AN147:AR147"/>
    <mergeCell ref="B152:I153"/>
    <mergeCell ref="J152:N153"/>
    <mergeCell ref="T152:U152"/>
    <mergeCell ref="V152:X152"/>
    <mergeCell ref="AH152:AK152"/>
    <mergeCell ref="AN152:AR152"/>
    <mergeCell ref="T153:U153"/>
    <mergeCell ref="V153:Y153"/>
    <mergeCell ref="Z153:AC153"/>
    <mergeCell ref="AD153:AG153"/>
    <mergeCell ref="AH153:AK153"/>
    <mergeCell ref="AL153:AM153"/>
    <mergeCell ref="AN153:AR153"/>
    <mergeCell ref="B150:I151"/>
    <mergeCell ref="J150:N151"/>
    <mergeCell ref="T150:U150"/>
    <mergeCell ref="V150:X150"/>
    <mergeCell ref="AH150:AK150"/>
    <mergeCell ref="AN150:AR150"/>
    <mergeCell ref="T151:U151"/>
    <mergeCell ref="V151:Y151"/>
    <mergeCell ref="Z151:AC151"/>
    <mergeCell ref="AD151:AG151"/>
    <mergeCell ref="AH151:AK151"/>
    <mergeCell ref="AL151:AM151"/>
    <mergeCell ref="AN151:AR151"/>
    <mergeCell ref="B156:I157"/>
    <mergeCell ref="J156:N157"/>
    <mergeCell ref="T156:U156"/>
    <mergeCell ref="V156:X156"/>
    <mergeCell ref="AH156:AK156"/>
    <mergeCell ref="AN156:AR156"/>
    <mergeCell ref="T157:U157"/>
    <mergeCell ref="V157:Y157"/>
    <mergeCell ref="Z157:AC157"/>
    <mergeCell ref="AD157:AG157"/>
    <mergeCell ref="AH157:AK157"/>
    <mergeCell ref="AL157:AM157"/>
    <mergeCell ref="AN157:AR157"/>
    <mergeCell ref="B154:I155"/>
    <mergeCell ref="J154:N155"/>
    <mergeCell ref="T154:U154"/>
    <mergeCell ref="V154:X154"/>
    <mergeCell ref="AH154:AK154"/>
    <mergeCell ref="AN154:AR154"/>
    <mergeCell ref="T155:U155"/>
    <mergeCell ref="V155:Y155"/>
    <mergeCell ref="Z155:AC155"/>
    <mergeCell ref="AD155:AG155"/>
    <mergeCell ref="AH155:AK155"/>
    <mergeCell ref="AL155:AM155"/>
    <mergeCell ref="AN155:AR155"/>
    <mergeCell ref="B160:E162"/>
    <mergeCell ref="F160:N162"/>
    <mergeCell ref="O160:U162"/>
    <mergeCell ref="V160:Y160"/>
    <mergeCell ref="AH160:AK160"/>
    <mergeCell ref="AN160:AR160"/>
    <mergeCell ref="V161:Y161"/>
    <mergeCell ref="Z161:AC161"/>
    <mergeCell ref="AD161:AG161"/>
    <mergeCell ref="AH161:AK161"/>
    <mergeCell ref="AN161:AR161"/>
    <mergeCell ref="V162:Y162"/>
    <mergeCell ref="Z162:AC162"/>
    <mergeCell ref="AD162:AG162"/>
    <mergeCell ref="AH162:AK162"/>
    <mergeCell ref="AN162:AR162"/>
    <mergeCell ref="B158:I159"/>
    <mergeCell ref="J158:N159"/>
    <mergeCell ref="T158:U158"/>
    <mergeCell ref="V158:X158"/>
    <mergeCell ref="AH158:AK158"/>
    <mergeCell ref="AN158:AR158"/>
    <mergeCell ref="T159:U159"/>
    <mergeCell ref="V159:Y159"/>
    <mergeCell ref="Z159:AC159"/>
    <mergeCell ref="AD159:AG159"/>
    <mergeCell ref="AH159:AK159"/>
    <mergeCell ref="AL159:AM159"/>
    <mergeCell ref="AN159:AR159"/>
    <mergeCell ref="AN163:AR163"/>
    <mergeCell ref="AM172:AP17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S177:S179"/>
    <mergeCell ref="T177:T179"/>
    <mergeCell ref="U177:U179"/>
    <mergeCell ref="V177:V179"/>
    <mergeCell ref="B183:I184"/>
    <mergeCell ref="J183:N184"/>
    <mergeCell ref="T183:U183"/>
    <mergeCell ref="V183:X183"/>
    <mergeCell ref="AH183:AK183"/>
    <mergeCell ref="AN183:AR183"/>
    <mergeCell ref="T184:U184"/>
    <mergeCell ref="V184:Y184"/>
    <mergeCell ref="Z184:AC184"/>
    <mergeCell ref="AD184:AG184"/>
    <mergeCell ref="AH184:AK184"/>
    <mergeCell ref="AL184:AM184"/>
    <mergeCell ref="AN184:AR184"/>
    <mergeCell ref="W177:W179"/>
    <mergeCell ref="B180:I182"/>
    <mergeCell ref="J180:N182"/>
    <mergeCell ref="O180:U182"/>
    <mergeCell ref="Y180:AH180"/>
    <mergeCell ref="AL180:AM180"/>
    <mergeCell ref="AN180:AS180"/>
    <mergeCell ref="V181:Y182"/>
    <mergeCell ref="Z181:AC182"/>
    <mergeCell ref="AD181:AG182"/>
    <mergeCell ref="AH181:AK182"/>
    <mergeCell ref="AL181:AM182"/>
    <mergeCell ref="AN181:AS181"/>
    <mergeCell ref="AN182:AS182"/>
    <mergeCell ref="B187:I188"/>
    <mergeCell ref="J187:N188"/>
    <mergeCell ref="T187:U187"/>
    <mergeCell ref="V187:X187"/>
    <mergeCell ref="AH187:AK187"/>
    <mergeCell ref="AN187:AR187"/>
    <mergeCell ref="T188:U188"/>
    <mergeCell ref="V188:Y188"/>
    <mergeCell ref="Z188:AC188"/>
    <mergeCell ref="AD188:AG188"/>
    <mergeCell ref="AH188:AK188"/>
    <mergeCell ref="AL188:AM188"/>
    <mergeCell ref="AN188:AR188"/>
    <mergeCell ref="B185:I186"/>
    <mergeCell ref="J185:N186"/>
    <mergeCell ref="T185:U185"/>
    <mergeCell ref="V185:X185"/>
    <mergeCell ref="AH185:AK185"/>
    <mergeCell ref="AN185:AR185"/>
    <mergeCell ref="T186:U186"/>
    <mergeCell ref="V186:Y186"/>
    <mergeCell ref="Z186:AC186"/>
    <mergeCell ref="AD186:AG186"/>
    <mergeCell ref="AH186:AK186"/>
    <mergeCell ref="AL186:AM186"/>
    <mergeCell ref="AN186:AR186"/>
    <mergeCell ref="B191:I192"/>
    <mergeCell ref="J191:N192"/>
    <mergeCell ref="T191:U191"/>
    <mergeCell ref="V191:X191"/>
    <mergeCell ref="AH191:AK191"/>
    <mergeCell ref="AN191:AR191"/>
    <mergeCell ref="T192:U192"/>
    <mergeCell ref="V192:Y192"/>
    <mergeCell ref="Z192:AC192"/>
    <mergeCell ref="AD192:AG192"/>
    <mergeCell ref="AH192:AK192"/>
    <mergeCell ref="AL192:AM192"/>
    <mergeCell ref="AN192:AR192"/>
    <mergeCell ref="B189:I190"/>
    <mergeCell ref="J189:N190"/>
    <mergeCell ref="T189:U189"/>
    <mergeCell ref="V189:X189"/>
    <mergeCell ref="AH189:AK189"/>
    <mergeCell ref="AN189:AR189"/>
    <mergeCell ref="T190:U190"/>
    <mergeCell ref="V190:Y190"/>
    <mergeCell ref="Z190:AC190"/>
    <mergeCell ref="AD190:AG190"/>
    <mergeCell ref="AH190:AK190"/>
    <mergeCell ref="AL190:AM190"/>
    <mergeCell ref="AN190:AR190"/>
    <mergeCell ref="B195:I196"/>
    <mergeCell ref="J195:N196"/>
    <mergeCell ref="T195:U195"/>
    <mergeCell ref="V195:X195"/>
    <mergeCell ref="AH195:AK195"/>
    <mergeCell ref="AN195:AR195"/>
    <mergeCell ref="T196:U196"/>
    <mergeCell ref="V196:Y196"/>
    <mergeCell ref="Z196:AC196"/>
    <mergeCell ref="AD196:AG196"/>
    <mergeCell ref="AH196:AK196"/>
    <mergeCell ref="AL196:AM196"/>
    <mergeCell ref="AN196:AR196"/>
    <mergeCell ref="B193:I194"/>
    <mergeCell ref="J193:N194"/>
    <mergeCell ref="T193:U193"/>
    <mergeCell ref="V193:X193"/>
    <mergeCell ref="AH193:AK193"/>
    <mergeCell ref="AN193:AR193"/>
    <mergeCell ref="T194:U194"/>
    <mergeCell ref="V194:Y194"/>
    <mergeCell ref="Z194:AC194"/>
    <mergeCell ref="AD194:AG194"/>
    <mergeCell ref="AH194:AK194"/>
    <mergeCell ref="AL194:AM194"/>
    <mergeCell ref="AN194:AR194"/>
    <mergeCell ref="B199:I200"/>
    <mergeCell ref="J199:N200"/>
    <mergeCell ref="T199:U199"/>
    <mergeCell ref="V199:X199"/>
    <mergeCell ref="AH199:AK199"/>
    <mergeCell ref="AN199:AR199"/>
    <mergeCell ref="T200:U200"/>
    <mergeCell ref="V200:Y200"/>
    <mergeCell ref="Z200:AC200"/>
    <mergeCell ref="AD200:AG200"/>
    <mergeCell ref="AH200:AK200"/>
    <mergeCell ref="AL200:AM200"/>
    <mergeCell ref="AN200:AR200"/>
    <mergeCell ref="B197:I198"/>
    <mergeCell ref="J197:N198"/>
    <mergeCell ref="T197:U197"/>
    <mergeCell ref="V197:X197"/>
    <mergeCell ref="AH197:AK197"/>
    <mergeCell ref="AN197:AR197"/>
    <mergeCell ref="T198:U198"/>
    <mergeCell ref="V198:Y198"/>
    <mergeCell ref="Z198:AC198"/>
    <mergeCell ref="AD198:AG198"/>
    <mergeCell ref="AH198:AK198"/>
    <mergeCell ref="AL198:AM198"/>
    <mergeCell ref="AN198:AR198"/>
    <mergeCell ref="Q218:Q220"/>
    <mergeCell ref="R218:R220"/>
    <mergeCell ref="S218:S220"/>
    <mergeCell ref="T218:T220"/>
    <mergeCell ref="U218:U220"/>
    <mergeCell ref="V218:V220"/>
    <mergeCell ref="B201:E203"/>
    <mergeCell ref="F201:N203"/>
    <mergeCell ref="O201:U203"/>
    <mergeCell ref="V201:Y201"/>
    <mergeCell ref="AH201:AK201"/>
    <mergeCell ref="AN201:AR201"/>
    <mergeCell ref="V202:Y202"/>
    <mergeCell ref="Z202:AC202"/>
    <mergeCell ref="AD202:AG202"/>
    <mergeCell ref="AH202:AK202"/>
    <mergeCell ref="AN202:AR202"/>
    <mergeCell ref="V203:Y203"/>
    <mergeCell ref="Z203:AC203"/>
    <mergeCell ref="AD203:AG203"/>
    <mergeCell ref="AH203:AK203"/>
    <mergeCell ref="AN203:AR203"/>
    <mergeCell ref="W218:W220"/>
    <mergeCell ref="B221:I223"/>
    <mergeCell ref="J221:N223"/>
    <mergeCell ref="O221:U223"/>
    <mergeCell ref="Y221:AH221"/>
    <mergeCell ref="AL221:AM221"/>
    <mergeCell ref="AN221:AS221"/>
    <mergeCell ref="V222:Y223"/>
    <mergeCell ref="Z222:AC223"/>
    <mergeCell ref="AD222:AG223"/>
    <mergeCell ref="AH222:AK223"/>
    <mergeCell ref="AL222:AM223"/>
    <mergeCell ref="AN222:AS222"/>
    <mergeCell ref="AN223:AS223"/>
    <mergeCell ref="AN204:AR204"/>
    <mergeCell ref="AM213:AP21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B226:I227"/>
    <mergeCell ref="J226:N227"/>
    <mergeCell ref="T226:U226"/>
    <mergeCell ref="V226:X226"/>
    <mergeCell ref="AH226:AK226"/>
    <mergeCell ref="AN226:AR226"/>
    <mergeCell ref="T227:U227"/>
    <mergeCell ref="V227:Y227"/>
    <mergeCell ref="Z227:AC227"/>
    <mergeCell ref="AD227:AG227"/>
    <mergeCell ref="AH227:AK227"/>
    <mergeCell ref="AL227:AM227"/>
    <mergeCell ref="AN227:AR227"/>
    <mergeCell ref="B224:I225"/>
    <mergeCell ref="J224:N225"/>
    <mergeCell ref="T224:U224"/>
    <mergeCell ref="V224:X224"/>
    <mergeCell ref="AH224:AK224"/>
    <mergeCell ref="AN224:AR224"/>
    <mergeCell ref="T225:U225"/>
    <mergeCell ref="V225:Y225"/>
    <mergeCell ref="Z225:AC225"/>
    <mergeCell ref="AD225:AG225"/>
    <mergeCell ref="AH225:AK225"/>
    <mergeCell ref="AL225:AM225"/>
    <mergeCell ref="AN225:AR225"/>
    <mergeCell ref="B230:I231"/>
    <mergeCell ref="J230:N231"/>
    <mergeCell ref="T230:U230"/>
    <mergeCell ref="V230:X230"/>
    <mergeCell ref="AH230:AK230"/>
    <mergeCell ref="AN230:AR230"/>
    <mergeCell ref="T231:U231"/>
    <mergeCell ref="V231:Y231"/>
    <mergeCell ref="Z231:AC231"/>
    <mergeCell ref="AD231:AG231"/>
    <mergeCell ref="AH231:AK231"/>
    <mergeCell ref="AL231:AM231"/>
    <mergeCell ref="AN231:AR231"/>
    <mergeCell ref="B228:I229"/>
    <mergeCell ref="J228:N229"/>
    <mergeCell ref="T228:U228"/>
    <mergeCell ref="V228:X228"/>
    <mergeCell ref="AH228:AK228"/>
    <mergeCell ref="AN228:AR228"/>
    <mergeCell ref="T229:U229"/>
    <mergeCell ref="V229:Y229"/>
    <mergeCell ref="Z229:AC229"/>
    <mergeCell ref="AD229:AG229"/>
    <mergeCell ref="AH229:AK229"/>
    <mergeCell ref="AL229:AM229"/>
    <mergeCell ref="AN229:AR229"/>
    <mergeCell ref="B234:I235"/>
    <mergeCell ref="J234:N235"/>
    <mergeCell ref="T234:U234"/>
    <mergeCell ref="V234:X234"/>
    <mergeCell ref="AH234:AK234"/>
    <mergeCell ref="AN234:AR234"/>
    <mergeCell ref="T235:U235"/>
    <mergeCell ref="V235:Y235"/>
    <mergeCell ref="Z235:AC235"/>
    <mergeCell ref="AD235:AG235"/>
    <mergeCell ref="AH235:AK235"/>
    <mergeCell ref="AL235:AM235"/>
    <mergeCell ref="AN235:AR235"/>
    <mergeCell ref="B232:I233"/>
    <mergeCell ref="J232:N233"/>
    <mergeCell ref="T232:U232"/>
    <mergeCell ref="V232:X232"/>
    <mergeCell ref="AH232:AK232"/>
    <mergeCell ref="AN232:AR232"/>
    <mergeCell ref="T233:U233"/>
    <mergeCell ref="V233:Y233"/>
    <mergeCell ref="Z233:AC233"/>
    <mergeCell ref="AD233:AG233"/>
    <mergeCell ref="AH233:AK233"/>
    <mergeCell ref="AL233:AM233"/>
    <mergeCell ref="AN233:AR233"/>
    <mergeCell ref="B238:I239"/>
    <mergeCell ref="J238:N239"/>
    <mergeCell ref="T238:U238"/>
    <mergeCell ref="V238:X238"/>
    <mergeCell ref="AH238:AK238"/>
    <mergeCell ref="AN238:AR238"/>
    <mergeCell ref="T239:U239"/>
    <mergeCell ref="V239:Y239"/>
    <mergeCell ref="Z239:AC239"/>
    <mergeCell ref="AD239:AG239"/>
    <mergeCell ref="AH239:AK239"/>
    <mergeCell ref="AL239:AM239"/>
    <mergeCell ref="AN239:AR239"/>
    <mergeCell ref="B236:I237"/>
    <mergeCell ref="J236:N237"/>
    <mergeCell ref="T236:U236"/>
    <mergeCell ref="V236:X236"/>
    <mergeCell ref="AH236:AK236"/>
    <mergeCell ref="AN236:AR236"/>
    <mergeCell ref="T237:U237"/>
    <mergeCell ref="V237:Y237"/>
    <mergeCell ref="Z237:AC237"/>
    <mergeCell ref="AD237:AG237"/>
    <mergeCell ref="AH237:AK237"/>
    <mergeCell ref="AL237:AM237"/>
    <mergeCell ref="AN237:AR237"/>
    <mergeCell ref="B242:E244"/>
    <mergeCell ref="F242:N244"/>
    <mergeCell ref="O242:U244"/>
    <mergeCell ref="V242:Y242"/>
    <mergeCell ref="AH242:AK242"/>
    <mergeCell ref="AN242:AR242"/>
    <mergeCell ref="V243:Y243"/>
    <mergeCell ref="Z243:AC243"/>
    <mergeCell ref="AD243:AG243"/>
    <mergeCell ref="AH243:AK243"/>
    <mergeCell ref="AN243:AR243"/>
    <mergeCell ref="V244:Y244"/>
    <mergeCell ref="Z244:AC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H241:AK241"/>
    <mergeCell ref="AL241:AM241"/>
    <mergeCell ref="AN241:AR241"/>
    <mergeCell ref="AN245:AR245"/>
    <mergeCell ref="AM254:AP25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S259:S261"/>
    <mergeCell ref="T259:T261"/>
    <mergeCell ref="U259:U261"/>
    <mergeCell ref="V259:V261"/>
    <mergeCell ref="B265:I266"/>
    <mergeCell ref="J265:N266"/>
    <mergeCell ref="T265:U265"/>
    <mergeCell ref="V265:X265"/>
    <mergeCell ref="AH265:AK265"/>
    <mergeCell ref="AN265:AR265"/>
    <mergeCell ref="T266:U266"/>
    <mergeCell ref="V266:Y266"/>
    <mergeCell ref="Z266:AC266"/>
    <mergeCell ref="AD266:AG266"/>
    <mergeCell ref="AH266:AK266"/>
    <mergeCell ref="AL266:AM266"/>
    <mergeCell ref="AN266:AR266"/>
    <mergeCell ref="W259:W261"/>
    <mergeCell ref="B262:I264"/>
    <mergeCell ref="J262:N264"/>
    <mergeCell ref="O262:U264"/>
    <mergeCell ref="Y262:AH262"/>
    <mergeCell ref="AL262:AM262"/>
    <mergeCell ref="AN262:AS262"/>
    <mergeCell ref="V263:Y264"/>
    <mergeCell ref="Z263:AC264"/>
    <mergeCell ref="AD263:AG264"/>
    <mergeCell ref="AH263:AK264"/>
    <mergeCell ref="AL263:AM264"/>
    <mergeCell ref="AN263:AS263"/>
    <mergeCell ref="AN264:AS264"/>
    <mergeCell ref="B269:I270"/>
    <mergeCell ref="J269:N270"/>
    <mergeCell ref="T269:U269"/>
    <mergeCell ref="V269:X269"/>
    <mergeCell ref="AH269:AK269"/>
    <mergeCell ref="AN269:AR269"/>
    <mergeCell ref="T270:U270"/>
    <mergeCell ref="V270:Y270"/>
    <mergeCell ref="Z270:AC270"/>
    <mergeCell ref="AD270:AG270"/>
    <mergeCell ref="AH270:AK270"/>
    <mergeCell ref="AL270:AM270"/>
    <mergeCell ref="AN270:AR270"/>
    <mergeCell ref="B267:I268"/>
    <mergeCell ref="J267:N268"/>
    <mergeCell ref="T267:U267"/>
    <mergeCell ref="V267:X267"/>
    <mergeCell ref="AH267:AK267"/>
    <mergeCell ref="AN267:AR267"/>
    <mergeCell ref="T268:U268"/>
    <mergeCell ref="V268:Y268"/>
    <mergeCell ref="Z268:AC268"/>
    <mergeCell ref="AD268:AG268"/>
    <mergeCell ref="AH268:AK268"/>
    <mergeCell ref="AL268:AM268"/>
    <mergeCell ref="AN268:AR268"/>
    <mergeCell ref="B273:I274"/>
    <mergeCell ref="J273:N274"/>
    <mergeCell ref="T273:U273"/>
    <mergeCell ref="V273:X273"/>
    <mergeCell ref="AH273:AK273"/>
    <mergeCell ref="AN273:AR273"/>
    <mergeCell ref="T274:U274"/>
    <mergeCell ref="V274:Y274"/>
    <mergeCell ref="Z274:AC274"/>
    <mergeCell ref="AD274:AG274"/>
    <mergeCell ref="AH274:AK274"/>
    <mergeCell ref="AL274:AM274"/>
    <mergeCell ref="AN274:AR274"/>
    <mergeCell ref="B271:I272"/>
    <mergeCell ref="J271:N272"/>
    <mergeCell ref="T271:U271"/>
    <mergeCell ref="V271:X271"/>
    <mergeCell ref="AH271:AK271"/>
    <mergeCell ref="AN271:AR271"/>
    <mergeCell ref="T272:U272"/>
    <mergeCell ref="V272:Y272"/>
    <mergeCell ref="Z272:AC272"/>
    <mergeCell ref="AD272:AG272"/>
    <mergeCell ref="AH272:AK272"/>
    <mergeCell ref="AL272:AM272"/>
    <mergeCell ref="AN272:AR272"/>
    <mergeCell ref="B277:I278"/>
    <mergeCell ref="J277:N278"/>
    <mergeCell ref="T277:U277"/>
    <mergeCell ref="V277:X277"/>
    <mergeCell ref="AH277:AK277"/>
    <mergeCell ref="AN277:AR277"/>
    <mergeCell ref="T278:U278"/>
    <mergeCell ref="V278:Y278"/>
    <mergeCell ref="Z278:AC278"/>
    <mergeCell ref="AD278:AG278"/>
    <mergeCell ref="AH278:AK278"/>
    <mergeCell ref="AL278:AM278"/>
    <mergeCell ref="AN278:AR278"/>
    <mergeCell ref="B275:I276"/>
    <mergeCell ref="J275:N276"/>
    <mergeCell ref="T275:U275"/>
    <mergeCell ref="V275:X275"/>
    <mergeCell ref="AH275:AK275"/>
    <mergeCell ref="AN275:AR275"/>
    <mergeCell ref="T276:U276"/>
    <mergeCell ref="V276:Y276"/>
    <mergeCell ref="Z276:AC276"/>
    <mergeCell ref="AD276:AG276"/>
    <mergeCell ref="AH276:AK276"/>
    <mergeCell ref="AL276:AM276"/>
    <mergeCell ref="AN276:AR276"/>
    <mergeCell ref="B281:I282"/>
    <mergeCell ref="J281:N282"/>
    <mergeCell ref="T281:U281"/>
    <mergeCell ref="V281:X281"/>
    <mergeCell ref="AH281:AK281"/>
    <mergeCell ref="AN281:AR281"/>
    <mergeCell ref="T282:U282"/>
    <mergeCell ref="V282:Y282"/>
    <mergeCell ref="Z282:AC282"/>
    <mergeCell ref="AD282:AG282"/>
    <mergeCell ref="AH282:AK282"/>
    <mergeCell ref="AL282:AM282"/>
    <mergeCell ref="AN282:AR282"/>
    <mergeCell ref="B279:I280"/>
    <mergeCell ref="J279:N280"/>
    <mergeCell ref="T279:U279"/>
    <mergeCell ref="V279:X279"/>
    <mergeCell ref="AH279:AK279"/>
    <mergeCell ref="AN279:AR279"/>
    <mergeCell ref="T280:U280"/>
    <mergeCell ref="V280:Y280"/>
    <mergeCell ref="Z280:AC280"/>
    <mergeCell ref="AD280:AG280"/>
    <mergeCell ref="AH280:AK280"/>
    <mergeCell ref="AL280:AM280"/>
    <mergeCell ref="AN280:AR280"/>
    <mergeCell ref="AN286:AR286"/>
    <mergeCell ref="B283:E285"/>
    <mergeCell ref="F283:N285"/>
    <mergeCell ref="O283:U285"/>
    <mergeCell ref="V283:Y283"/>
    <mergeCell ref="AH283:AK283"/>
    <mergeCell ref="AN283:AR283"/>
    <mergeCell ref="V284:Y284"/>
    <mergeCell ref="Z284:AC284"/>
    <mergeCell ref="AD284:AG284"/>
    <mergeCell ref="AH284:AK284"/>
    <mergeCell ref="AN284:AR284"/>
    <mergeCell ref="V285:Y285"/>
    <mergeCell ref="Z285:AC285"/>
    <mergeCell ref="AD285:AG285"/>
    <mergeCell ref="AH285:AK285"/>
    <mergeCell ref="AN285:AR285"/>
  </mergeCells>
  <phoneticPr fontId="2"/>
  <conditionalFormatting sqref="V17:Y17 V19:Y19 V21:Y21 V23:Y23 V25:Y25 V61:Y61 V63:Y63 V65:Y65 V67:Y67 V69:Y69 V71:Y71 V73:Y73 V75:Y75 V77:Y77 V102:Y102 V104:Y104 V106:Y106 V108:Y108 V110:Y110 V112:Y112 V114:Y114 V116:Y116 V118:Y118">
    <cfRule type="expression" priority="5" stopIfTrue="1">
      <formula>V16="賃金で算定"</formula>
    </cfRule>
  </conditionalFormatting>
  <conditionalFormatting sqref="V143:Y143 V145:Y145 V147:Y147 V149:Y149 V151:Y151 V153:Y153 V155:Y155 V157:Y157 V159:Y159">
    <cfRule type="expression" priority="4" stopIfTrue="1">
      <formula>V142="賃金で算定"</formula>
    </cfRule>
  </conditionalFormatting>
  <conditionalFormatting sqref="V184:Y184 V186:Y186 V188:Y188 V190:Y190 V192:Y192 V194:Y194 V196:Y196 V198:Y198 V200:Y200">
    <cfRule type="expression" priority="3" stopIfTrue="1">
      <formula>V183="賃金で算定"</formula>
    </cfRule>
  </conditionalFormatting>
  <conditionalFormatting sqref="V225:Y225 V227:Y227 V229:Y229 V231:Y231 V233:Y233 V235:Y235 V237:Y237 V239:Y239 V241:Y241">
    <cfRule type="expression" priority="2" stopIfTrue="1">
      <formula>V224="賃金で算定"</formula>
    </cfRule>
  </conditionalFormatting>
  <conditionalFormatting sqref="V266:Y266 V268:Y268 V270:Y270 V272:Y272 V274:Y274 V276:Y276 V278:Y278 V280:Y280 V282:Y282">
    <cfRule type="expression" priority="1" stopIfTrue="1">
      <formula>V265="賃金で算定"</formula>
    </cfRule>
  </conditionalFormatting>
  <dataValidations count="1">
    <dataValidation showInputMessage="1" showErrorMessage="1" sqref="V16:X16 V18:X18 V20:X20 V22:X22 V24:X24 V62:X62 V60:X60 V64:X64 V66:X66 V68:X68 V70:X70 V72:X72 V74:X74 V76:X76 V103:X103 V105:X105 V107:X107 V109:X109 V111:X111 V113:X113 V115:X115 V117:X117 V101:X101 V144:X144 V146:X146 V148:X148 V150:X150 V152:X152 V154:X154 V156:X156 V158:X158 V142:X142 V185:X185 V187:X187 V189:X189 V191:X191 V193:X193 V195:X195 V197:X197 V199:X199 V183:X183 V226:X226 V228:X228 V230:X230 V232:X232 V234:X234 V236:X236 V238:X238 V240:X240 V224:X224 V267:X267 V269:X269 V271:X271 V273:X273 V275:X275 V277:X277 V279:X279 V281:X281 V265:X265"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7" manualBreakCount="7">
    <brk id="41" max="46" man="1"/>
    <brk id="82" max="46" man="1"/>
    <brk id="123" max="46" man="1"/>
    <brk id="164" max="46" man="1"/>
    <brk id="205" max="46" man="1"/>
    <brk id="246" max="46" man="1"/>
    <brk id="287"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5252-3D84-49F7-AFC9-753A7F258E7B}">
  <sheetPr>
    <tabColor indexed="17"/>
  </sheetPr>
  <dimension ref="A1:BI173"/>
  <sheetViews>
    <sheetView showGridLines="0" showZeros="0" view="pageBreakPreview" zoomScaleNormal="100" zoomScaleSheetLayoutView="100" workbookViewId="0">
      <selection activeCell="M74" sqref="M74:O75"/>
    </sheetView>
  </sheetViews>
  <sheetFormatPr defaultColWidth="0" defaultRowHeight="0" customHeight="1" zeroHeight="1"/>
  <cols>
    <col min="1" max="61" width="1.75" style="224" customWidth="1"/>
    <col min="62" max="16384" width="9" style="224" hidden="1"/>
  </cols>
  <sheetData>
    <row r="1" spans="2:61" ht="9" customHeight="1"/>
    <row r="2" spans="2:61" ht="15" customHeight="1">
      <c r="B2" s="225" t="s">
        <v>267</v>
      </c>
    </row>
    <row r="3" spans="2:61" ht="11.1" customHeight="1">
      <c r="B3" s="225"/>
      <c r="N3" s="867" t="s">
        <v>268</v>
      </c>
      <c r="O3" s="867"/>
      <c r="P3" s="867"/>
      <c r="Q3" s="867"/>
      <c r="R3" s="867"/>
      <c r="S3" s="867"/>
      <c r="T3" s="867"/>
      <c r="U3" s="867"/>
      <c r="V3" s="867"/>
      <c r="AR3" s="226"/>
      <c r="AS3" s="226"/>
      <c r="AT3" s="226"/>
      <c r="AU3" s="226"/>
      <c r="AV3" s="226"/>
      <c r="AW3" s="226"/>
      <c r="AX3" s="868" t="s">
        <v>269</v>
      </c>
      <c r="AY3" s="869"/>
      <c r="AZ3" s="869"/>
      <c r="BA3" s="869"/>
      <c r="BB3" s="869"/>
      <c r="BC3" s="869"/>
      <c r="BD3" s="869"/>
      <c r="BE3" s="870"/>
    </row>
    <row r="4" spans="2:61" s="1" customFormat="1" ht="10.15" customHeight="1">
      <c r="C4" s="874"/>
      <c r="D4" s="874"/>
      <c r="E4" s="874"/>
      <c r="F4" s="874"/>
      <c r="G4" s="874"/>
      <c r="H4" s="874"/>
      <c r="I4" s="876" t="s">
        <v>270</v>
      </c>
      <c r="J4" s="876"/>
      <c r="K4" s="876"/>
      <c r="L4" s="876"/>
      <c r="M4" s="876"/>
      <c r="N4" s="876"/>
      <c r="O4" s="876"/>
      <c r="P4" s="876"/>
      <c r="Q4" s="876"/>
      <c r="R4" s="876"/>
      <c r="S4" s="876"/>
      <c r="T4" s="876"/>
      <c r="U4" s="876"/>
      <c r="V4" s="876"/>
      <c r="W4" s="876"/>
      <c r="X4" s="876"/>
      <c r="Y4" s="876"/>
      <c r="Z4" s="876"/>
      <c r="AA4" s="876"/>
      <c r="AB4" s="876"/>
      <c r="AC4" s="876"/>
      <c r="AD4" s="876"/>
      <c r="AE4" s="876"/>
      <c r="AF4" s="876"/>
      <c r="AG4" s="876"/>
      <c r="AH4" s="876"/>
      <c r="AI4" s="876"/>
      <c r="AR4" s="226"/>
      <c r="AS4" s="226"/>
      <c r="AT4" s="226"/>
      <c r="AU4" s="226"/>
      <c r="AV4" s="226"/>
      <c r="AW4" s="226"/>
      <c r="AX4" s="871"/>
      <c r="AY4" s="872"/>
      <c r="AZ4" s="872"/>
      <c r="BA4" s="872"/>
      <c r="BB4" s="872"/>
      <c r="BC4" s="872"/>
      <c r="BD4" s="872"/>
      <c r="BE4" s="873"/>
    </row>
    <row r="5" spans="2:61" s="1" customFormat="1" ht="10.15" customHeight="1">
      <c r="C5" s="875"/>
      <c r="D5" s="875"/>
      <c r="E5" s="875"/>
      <c r="F5" s="875"/>
      <c r="G5" s="875"/>
      <c r="H5" s="875"/>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c r="AI5" s="877"/>
      <c r="AR5" s="226"/>
      <c r="AS5" s="226"/>
      <c r="AT5" s="226"/>
      <c r="AU5" s="226"/>
      <c r="AV5" s="226"/>
      <c r="AW5" s="226"/>
      <c r="AX5" s="226"/>
      <c r="AY5" s="226"/>
      <c r="AZ5" s="226"/>
      <c r="BA5" s="226"/>
      <c r="BB5" s="226"/>
      <c r="BD5" s="227"/>
      <c r="BE5" s="227"/>
    </row>
    <row r="6" spans="2:61" ht="4.9000000000000004" customHeight="1"/>
    <row r="7" spans="2:61" s="1" customFormat="1" ht="10.15" customHeight="1">
      <c r="B7" s="878" t="s">
        <v>2</v>
      </c>
      <c r="C7" s="341"/>
      <c r="D7" s="341"/>
      <c r="E7" s="341"/>
      <c r="F7" s="341"/>
      <c r="G7" s="341"/>
      <c r="H7" s="341"/>
      <c r="I7" s="341"/>
      <c r="J7" s="341"/>
      <c r="K7" s="341"/>
      <c r="L7" s="341"/>
      <c r="M7" s="879" t="s">
        <v>271</v>
      </c>
      <c r="N7" s="879"/>
      <c r="O7" s="879"/>
      <c r="P7" s="879"/>
      <c r="Q7" s="879" t="s">
        <v>3</v>
      </c>
      <c r="R7" s="879"/>
      <c r="S7" s="879" t="s">
        <v>272</v>
      </c>
      <c r="T7" s="879"/>
      <c r="U7" s="879"/>
      <c r="V7" s="879"/>
      <c r="W7" s="879" t="s">
        <v>273</v>
      </c>
      <c r="X7" s="879"/>
      <c r="Y7" s="879"/>
      <c r="Z7" s="879"/>
      <c r="AA7" s="879"/>
      <c r="AB7" s="879"/>
      <c r="AC7" s="879"/>
      <c r="AD7" s="879"/>
      <c r="AE7" s="879"/>
      <c r="AF7" s="879"/>
      <c r="AG7" s="879"/>
      <c r="AH7" s="879"/>
      <c r="AI7" s="276" t="s">
        <v>274</v>
      </c>
      <c r="AJ7" s="275"/>
      <c r="AK7" s="275"/>
      <c r="AL7" s="275"/>
      <c r="AM7" s="275"/>
      <c r="AN7" s="275"/>
      <c r="AR7" s="857" t="s">
        <v>275</v>
      </c>
      <c r="AS7" s="858"/>
      <c r="AT7" s="858"/>
      <c r="AU7" s="858"/>
      <c r="AV7" s="858"/>
      <c r="AW7" s="858"/>
      <c r="AX7" s="858"/>
      <c r="AY7" s="858"/>
      <c r="AZ7" s="858"/>
      <c r="BA7" s="861"/>
      <c r="BB7" s="862"/>
      <c r="BC7" s="858" t="s">
        <v>276</v>
      </c>
      <c r="BD7" s="858"/>
      <c r="BE7" s="864"/>
    </row>
    <row r="8" spans="2:61" s="1" customFormat="1" ht="10.15" customHeight="1">
      <c r="B8" s="768"/>
      <c r="C8" s="445"/>
      <c r="D8" s="445"/>
      <c r="E8" s="445"/>
      <c r="F8" s="445"/>
      <c r="G8" s="445"/>
      <c r="H8" s="445"/>
      <c r="I8" s="445"/>
      <c r="J8" s="445"/>
      <c r="K8" s="445"/>
      <c r="L8" s="445"/>
      <c r="M8" s="866"/>
      <c r="N8" s="856"/>
      <c r="O8" s="935"/>
      <c r="P8" s="854"/>
      <c r="Q8" s="866"/>
      <c r="R8" s="856"/>
      <c r="S8" s="935"/>
      <c r="T8" s="854"/>
      <c r="U8" s="866"/>
      <c r="V8" s="856"/>
      <c r="W8" s="935"/>
      <c r="X8" s="854"/>
      <c r="Y8" s="866"/>
      <c r="Z8" s="856"/>
      <c r="AA8" s="935"/>
      <c r="AB8" s="854"/>
      <c r="AC8" s="866"/>
      <c r="AD8" s="856"/>
      <c r="AE8" s="935"/>
      <c r="AF8" s="854"/>
      <c r="AG8" s="866"/>
      <c r="AH8" s="856"/>
      <c r="AI8" s="935"/>
      <c r="AJ8" s="854"/>
      <c r="AK8" s="866"/>
      <c r="AL8" s="856"/>
      <c r="AM8" s="934"/>
      <c r="AN8" s="830"/>
      <c r="AR8" s="859"/>
      <c r="AS8" s="860"/>
      <c r="AT8" s="860"/>
      <c r="AU8" s="860"/>
      <c r="AV8" s="860"/>
      <c r="AW8" s="860"/>
      <c r="AX8" s="860"/>
      <c r="AY8" s="860"/>
      <c r="AZ8" s="860"/>
      <c r="BA8" s="863"/>
      <c r="BB8" s="863"/>
      <c r="BC8" s="860"/>
      <c r="BD8" s="860"/>
      <c r="BE8" s="865"/>
    </row>
    <row r="9" spans="2:61" s="1" customFormat="1" ht="10.15" customHeight="1">
      <c r="B9" s="768"/>
      <c r="C9" s="445"/>
      <c r="D9" s="445"/>
      <c r="E9" s="445"/>
      <c r="F9" s="445"/>
      <c r="G9" s="445"/>
      <c r="H9" s="445"/>
      <c r="I9" s="445"/>
      <c r="J9" s="445"/>
      <c r="K9" s="445"/>
      <c r="L9" s="445"/>
      <c r="M9" s="856"/>
      <c r="N9" s="856"/>
      <c r="O9" s="855"/>
      <c r="P9" s="855"/>
      <c r="Q9" s="856"/>
      <c r="R9" s="856"/>
      <c r="S9" s="855"/>
      <c r="T9" s="855"/>
      <c r="U9" s="856"/>
      <c r="V9" s="856"/>
      <c r="W9" s="855"/>
      <c r="X9" s="855"/>
      <c r="Y9" s="856"/>
      <c r="Z9" s="856"/>
      <c r="AA9" s="855"/>
      <c r="AB9" s="855"/>
      <c r="AC9" s="856"/>
      <c r="AD9" s="856"/>
      <c r="AE9" s="855"/>
      <c r="AF9" s="855"/>
      <c r="AG9" s="856"/>
      <c r="AH9" s="856"/>
      <c r="AI9" s="855"/>
      <c r="AJ9" s="855"/>
      <c r="AK9" s="856"/>
      <c r="AL9" s="856"/>
      <c r="AM9" s="831"/>
      <c r="AN9" s="832"/>
    </row>
    <row r="10" spans="2:61" s="2" customFormat="1" ht="12" customHeight="1">
      <c r="B10" s="833" t="s">
        <v>277</v>
      </c>
      <c r="C10" s="834"/>
      <c r="D10" s="837" t="s">
        <v>278</v>
      </c>
      <c r="E10" s="838"/>
      <c r="F10" s="838"/>
      <c r="G10" s="838"/>
      <c r="H10" s="838"/>
      <c r="I10" s="838"/>
      <c r="J10" s="838"/>
      <c r="K10" s="838"/>
      <c r="L10" s="839"/>
      <c r="M10" s="843" t="s">
        <v>72</v>
      </c>
      <c r="N10" s="811"/>
      <c r="O10" s="811"/>
      <c r="P10" s="811"/>
      <c r="Q10" s="811"/>
      <c r="R10" s="811"/>
      <c r="S10" s="844"/>
      <c r="T10" s="810" t="s">
        <v>279</v>
      </c>
      <c r="U10" s="811"/>
      <c r="V10" s="811"/>
      <c r="W10" s="811"/>
      <c r="X10" s="811"/>
      <c r="Y10" s="811"/>
      <c r="Z10" s="811"/>
      <c r="AA10" s="811"/>
      <c r="AB10" s="811"/>
      <c r="AC10" s="847"/>
      <c r="AD10" s="850" t="s">
        <v>280</v>
      </c>
      <c r="AE10" s="851"/>
      <c r="AF10" s="810" t="s">
        <v>19</v>
      </c>
      <c r="AG10" s="811"/>
      <c r="AH10" s="811"/>
      <c r="AI10" s="811"/>
      <c r="AJ10" s="811"/>
      <c r="AK10" s="811"/>
      <c r="AL10" s="811"/>
      <c r="AM10" s="811"/>
      <c r="AN10" s="811"/>
      <c r="AO10" s="847"/>
      <c r="AP10" s="807" t="s">
        <v>73</v>
      </c>
      <c r="AQ10" s="808"/>
      <c r="AR10" s="808"/>
      <c r="AS10" s="808"/>
      <c r="AT10" s="808"/>
      <c r="AU10" s="809"/>
      <c r="AV10" s="810" t="s">
        <v>281</v>
      </c>
      <c r="AW10" s="811"/>
      <c r="AX10" s="811"/>
      <c r="AY10" s="811"/>
      <c r="AZ10" s="811"/>
      <c r="BA10" s="811"/>
      <c r="BB10" s="811"/>
      <c r="BC10" s="811"/>
      <c r="BD10" s="811"/>
      <c r="BE10" s="812"/>
    </row>
    <row r="11" spans="2:61" s="2" customFormat="1" ht="12" customHeight="1">
      <c r="B11" s="835"/>
      <c r="C11" s="836"/>
      <c r="D11" s="840"/>
      <c r="E11" s="841"/>
      <c r="F11" s="841"/>
      <c r="G11" s="841"/>
      <c r="H11" s="841"/>
      <c r="I11" s="841"/>
      <c r="J11" s="841"/>
      <c r="K11" s="841"/>
      <c r="L11" s="842"/>
      <c r="M11" s="845"/>
      <c r="N11" s="814"/>
      <c r="O11" s="814"/>
      <c r="P11" s="814"/>
      <c r="Q11" s="814"/>
      <c r="R11" s="814"/>
      <c r="S11" s="846"/>
      <c r="T11" s="848"/>
      <c r="U11" s="814"/>
      <c r="V11" s="814"/>
      <c r="W11" s="814"/>
      <c r="X11" s="814"/>
      <c r="Y11" s="814"/>
      <c r="Z11" s="814"/>
      <c r="AA11" s="814"/>
      <c r="AB11" s="814"/>
      <c r="AC11" s="849"/>
      <c r="AD11" s="852"/>
      <c r="AE11" s="853"/>
      <c r="AF11" s="848"/>
      <c r="AG11" s="814"/>
      <c r="AH11" s="814"/>
      <c r="AI11" s="814"/>
      <c r="AJ11" s="814"/>
      <c r="AK11" s="814"/>
      <c r="AL11" s="814"/>
      <c r="AM11" s="814"/>
      <c r="AN11" s="814"/>
      <c r="AO11" s="849"/>
      <c r="AP11" s="816" t="s">
        <v>282</v>
      </c>
      <c r="AQ11" s="817"/>
      <c r="AR11" s="818"/>
      <c r="AS11" s="819" t="s">
        <v>283</v>
      </c>
      <c r="AT11" s="817"/>
      <c r="AU11" s="820"/>
      <c r="AV11" s="813"/>
      <c r="AW11" s="814"/>
      <c r="AX11" s="814"/>
      <c r="AY11" s="814"/>
      <c r="AZ11" s="814"/>
      <c r="BA11" s="814"/>
      <c r="BB11" s="814"/>
      <c r="BC11" s="814"/>
      <c r="BD11" s="814"/>
      <c r="BE11" s="815"/>
    </row>
    <row r="12" spans="2:61" ht="7.5" customHeight="1">
      <c r="B12" s="739">
        <v>31</v>
      </c>
      <c r="C12" s="740"/>
      <c r="D12" s="775" t="s">
        <v>284</v>
      </c>
      <c r="E12" s="821"/>
      <c r="F12" s="821"/>
      <c r="G12" s="821"/>
      <c r="H12" s="821"/>
      <c r="I12" s="821"/>
      <c r="J12" s="821"/>
      <c r="K12" s="821"/>
      <c r="L12" s="822"/>
      <c r="M12" s="919" t="s">
        <v>285</v>
      </c>
      <c r="N12" s="920"/>
      <c r="O12" s="920"/>
      <c r="P12" s="920"/>
      <c r="Q12" s="920"/>
      <c r="R12" s="920"/>
      <c r="S12" s="921"/>
      <c r="T12" s="725"/>
      <c r="U12" s="726"/>
      <c r="V12" s="726"/>
      <c r="W12" s="726"/>
      <c r="X12" s="726"/>
      <c r="Y12" s="726"/>
      <c r="Z12" s="726"/>
      <c r="AA12" s="726"/>
      <c r="AB12" s="726"/>
      <c r="AC12" s="762" t="s">
        <v>8</v>
      </c>
      <c r="AD12" s="369">
        <v>18</v>
      </c>
      <c r="AE12" s="728"/>
      <c r="AF12" s="802"/>
      <c r="AG12" s="907"/>
      <c r="AH12" s="908"/>
      <c r="AI12" s="908"/>
      <c r="AJ12" s="908"/>
      <c r="AK12" s="908"/>
      <c r="AL12" s="908"/>
      <c r="AM12" s="909"/>
      <c r="AN12" s="734" t="s">
        <v>286</v>
      </c>
      <c r="AO12" s="735"/>
      <c r="AP12" s="804" t="s">
        <v>287</v>
      </c>
      <c r="AQ12" s="805"/>
      <c r="AR12" s="806"/>
      <c r="AS12" s="804" t="s">
        <v>287</v>
      </c>
      <c r="AT12" s="805"/>
      <c r="AU12" s="806"/>
      <c r="AV12" s="680"/>
      <c r="AW12" s="681"/>
      <c r="AX12" s="681"/>
      <c r="AY12" s="681"/>
      <c r="AZ12" s="681"/>
      <c r="BA12" s="681"/>
      <c r="BB12" s="681"/>
      <c r="BC12" s="681"/>
      <c r="BD12" s="682"/>
      <c r="BE12" s="797" t="s">
        <v>8</v>
      </c>
    </row>
    <row r="13" spans="2:61" ht="10.5" customHeight="1">
      <c r="B13" s="741"/>
      <c r="C13" s="742"/>
      <c r="D13" s="823"/>
      <c r="E13" s="824"/>
      <c r="F13" s="824"/>
      <c r="G13" s="824"/>
      <c r="H13" s="824"/>
      <c r="I13" s="824"/>
      <c r="J13" s="824"/>
      <c r="K13" s="824"/>
      <c r="L13" s="825"/>
      <c r="M13" s="922"/>
      <c r="N13" s="923"/>
      <c r="O13" s="923"/>
      <c r="P13" s="923"/>
      <c r="Q13" s="923"/>
      <c r="R13" s="923"/>
      <c r="S13" s="924"/>
      <c r="T13" s="686"/>
      <c r="U13" s="687"/>
      <c r="V13" s="687"/>
      <c r="W13" s="687"/>
      <c r="X13" s="687"/>
      <c r="Y13" s="687"/>
      <c r="Z13" s="687"/>
      <c r="AA13" s="687"/>
      <c r="AB13" s="687"/>
      <c r="AC13" s="763"/>
      <c r="AD13" s="729"/>
      <c r="AE13" s="731"/>
      <c r="AF13" s="803"/>
      <c r="AG13" s="910"/>
      <c r="AH13" s="911"/>
      <c r="AI13" s="911"/>
      <c r="AJ13" s="911"/>
      <c r="AK13" s="911"/>
      <c r="AL13" s="911"/>
      <c r="AM13" s="912"/>
      <c r="AN13" s="736"/>
      <c r="AO13" s="737"/>
      <c r="AP13" s="719">
        <v>89</v>
      </c>
      <c r="AQ13" s="730"/>
      <c r="AR13" s="731"/>
      <c r="AS13" s="799"/>
      <c r="AT13" s="800"/>
      <c r="AU13" s="801"/>
      <c r="AV13" s="683"/>
      <c r="AW13" s="684"/>
      <c r="AX13" s="684"/>
      <c r="AY13" s="684"/>
      <c r="AZ13" s="684"/>
      <c r="BA13" s="684"/>
      <c r="BB13" s="684"/>
      <c r="BC13" s="684"/>
      <c r="BD13" s="685"/>
      <c r="BE13" s="798"/>
      <c r="BF13" s="228"/>
      <c r="BG13" s="228"/>
      <c r="BH13" s="228"/>
      <c r="BI13" s="229" t="s">
        <v>288</v>
      </c>
    </row>
    <row r="14" spans="2:61" ht="7.5" customHeight="1">
      <c r="B14" s="741"/>
      <c r="C14" s="742"/>
      <c r="D14" s="823"/>
      <c r="E14" s="824"/>
      <c r="F14" s="824"/>
      <c r="G14" s="824"/>
      <c r="H14" s="824"/>
      <c r="I14" s="824"/>
      <c r="J14" s="824"/>
      <c r="K14" s="824"/>
      <c r="L14" s="825"/>
      <c r="M14" s="897" t="s">
        <v>289</v>
      </c>
      <c r="N14" s="898"/>
      <c r="O14" s="898"/>
      <c r="P14" s="898"/>
      <c r="Q14" s="898"/>
      <c r="R14" s="898"/>
      <c r="S14" s="899"/>
      <c r="T14" s="725"/>
      <c r="U14" s="726"/>
      <c r="V14" s="726"/>
      <c r="W14" s="726"/>
      <c r="X14" s="726"/>
      <c r="Y14" s="726"/>
      <c r="Z14" s="726"/>
      <c r="AA14" s="726"/>
      <c r="AB14" s="726"/>
      <c r="AC14" s="230"/>
      <c r="AD14" s="369">
        <v>19</v>
      </c>
      <c r="AE14" s="375"/>
      <c r="AF14" s="720"/>
      <c r="AG14" s="907"/>
      <c r="AH14" s="908"/>
      <c r="AI14" s="908"/>
      <c r="AJ14" s="908"/>
      <c r="AK14" s="908"/>
      <c r="AL14" s="908"/>
      <c r="AM14" s="909"/>
      <c r="AN14" s="231"/>
      <c r="AO14" s="230"/>
      <c r="AP14" s="408">
        <v>79</v>
      </c>
      <c r="AQ14" s="445"/>
      <c r="AR14" s="406"/>
      <c r="AS14" s="674"/>
      <c r="AT14" s="675"/>
      <c r="AU14" s="676"/>
      <c r="AV14" s="891"/>
      <c r="AW14" s="892"/>
      <c r="AX14" s="892"/>
      <c r="AY14" s="892"/>
      <c r="AZ14" s="892"/>
      <c r="BA14" s="892"/>
      <c r="BB14" s="892"/>
      <c r="BC14" s="892"/>
      <c r="BD14" s="892"/>
      <c r="BE14" s="789"/>
      <c r="BF14" s="228"/>
      <c r="BG14" s="228"/>
      <c r="BH14" s="228"/>
      <c r="BI14" s="229"/>
    </row>
    <row r="15" spans="2:61" ht="10.5" customHeight="1">
      <c r="B15" s="741"/>
      <c r="C15" s="742"/>
      <c r="D15" s="823"/>
      <c r="E15" s="824"/>
      <c r="F15" s="824"/>
      <c r="G15" s="824"/>
      <c r="H15" s="824"/>
      <c r="I15" s="824"/>
      <c r="J15" s="824"/>
      <c r="K15" s="824"/>
      <c r="L15" s="825"/>
      <c r="M15" s="900"/>
      <c r="N15" s="901"/>
      <c r="O15" s="901"/>
      <c r="P15" s="901"/>
      <c r="Q15" s="901"/>
      <c r="R15" s="901"/>
      <c r="S15" s="902"/>
      <c r="T15" s="686"/>
      <c r="U15" s="687"/>
      <c r="V15" s="687"/>
      <c r="W15" s="687"/>
      <c r="X15" s="687"/>
      <c r="Y15" s="687"/>
      <c r="Z15" s="687"/>
      <c r="AA15" s="687"/>
      <c r="AB15" s="687"/>
      <c r="AC15" s="233"/>
      <c r="AD15" s="408"/>
      <c r="AE15" s="406"/>
      <c r="AF15" s="721"/>
      <c r="AG15" s="910"/>
      <c r="AH15" s="911"/>
      <c r="AI15" s="911"/>
      <c r="AJ15" s="911"/>
      <c r="AK15" s="911"/>
      <c r="AL15" s="911"/>
      <c r="AM15" s="912"/>
      <c r="AN15" s="724"/>
      <c r="AO15" s="724"/>
      <c r="AP15" s="719"/>
      <c r="AQ15" s="764"/>
      <c r="AR15" s="704"/>
      <c r="AS15" s="677"/>
      <c r="AT15" s="678"/>
      <c r="AU15" s="679"/>
      <c r="AV15" s="686"/>
      <c r="AW15" s="687"/>
      <c r="AX15" s="687"/>
      <c r="AY15" s="687"/>
      <c r="AZ15" s="687"/>
      <c r="BA15" s="687"/>
      <c r="BB15" s="687"/>
      <c r="BC15" s="687"/>
      <c r="BD15" s="687"/>
      <c r="BE15" s="790"/>
      <c r="BF15" s="234">
        <v>4</v>
      </c>
      <c r="BG15" s="234">
        <v>3</v>
      </c>
      <c r="BH15" s="234">
        <v>2</v>
      </c>
      <c r="BI15" s="234">
        <v>1</v>
      </c>
    </row>
    <row r="16" spans="2:61" ht="7.5" customHeight="1">
      <c r="B16" s="743"/>
      <c r="C16" s="744"/>
      <c r="D16" s="823"/>
      <c r="E16" s="824"/>
      <c r="F16" s="824"/>
      <c r="G16" s="824"/>
      <c r="H16" s="824"/>
      <c r="I16" s="824"/>
      <c r="J16" s="824"/>
      <c r="K16" s="824"/>
      <c r="L16" s="825"/>
      <c r="M16" s="897" t="s">
        <v>290</v>
      </c>
      <c r="N16" s="898"/>
      <c r="O16" s="898"/>
      <c r="P16" s="898"/>
      <c r="Q16" s="898"/>
      <c r="R16" s="898"/>
      <c r="S16" s="899"/>
      <c r="T16" s="725"/>
      <c r="U16" s="726"/>
      <c r="V16" s="726"/>
      <c r="W16" s="726"/>
      <c r="X16" s="726"/>
      <c r="Y16" s="726"/>
      <c r="Z16" s="726"/>
      <c r="AA16" s="726"/>
      <c r="AB16" s="726"/>
      <c r="AD16" s="408"/>
      <c r="AE16" s="406"/>
      <c r="AF16" s="720"/>
      <c r="AG16" s="907"/>
      <c r="AH16" s="908"/>
      <c r="AI16" s="908"/>
      <c r="AJ16" s="908"/>
      <c r="AK16" s="908"/>
      <c r="AL16" s="908"/>
      <c r="AM16" s="909"/>
      <c r="AN16" s="235"/>
      <c r="AO16" s="235"/>
      <c r="AP16" s="791"/>
      <c r="AQ16" s="792"/>
      <c r="AR16" s="793"/>
      <c r="AS16" s="674"/>
      <c r="AT16" s="675"/>
      <c r="AU16" s="676"/>
      <c r="AV16" s="891"/>
      <c r="AW16" s="892"/>
      <c r="AX16" s="892"/>
      <c r="AY16" s="892"/>
      <c r="AZ16" s="892"/>
      <c r="BA16" s="892"/>
      <c r="BB16" s="892"/>
      <c r="BC16" s="892"/>
      <c r="BD16" s="892"/>
      <c r="BE16" s="232"/>
      <c r="BF16" s="234"/>
      <c r="BG16" s="234"/>
      <c r="BH16" s="234"/>
      <c r="BI16" s="234"/>
    </row>
    <row r="17" spans="2:61" ht="10.5" customHeight="1">
      <c r="B17" s="745"/>
      <c r="C17" s="746"/>
      <c r="D17" s="826"/>
      <c r="E17" s="827"/>
      <c r="F17" s="827"/>
      <c r="G17" s="827"/>
      <c r="H17" s="827"/>
      <c r="I17" s="827"/>
      <c r="J17" s="827"/>
      <c r="K17" s="827"/>
      <c r="L17" s="828"/>
      <c r="M17" s="900"/>
      <c r="N17" s="901"/>
      <c r="O17" s="901"/>
      <c r="P17" s="901"/>
      <c r="Q17" s="901"/>
      <c r="R17" s="901"/>
      <c r="S17" s="902"/>
      <c r="T17" s="686"/>
      <c r="U17" s="687"/>
      <c r="V17" s="687"/>
      <c r="W17" s="687"/>
      <c r="X17" s="687"/>
      <c r="Y17" s="687"/>
      <c r="Z17" s="687"/>
      <c r="AA17" s="687"/>
      <c r="AB17" s="687"/>
      <c r="AC17" s="236"/>
      <c r="AD17" s="719"/>
      <c r="AE17" s="704"/>
      <c r="AF17" s="721"/>
      <c r="AG17" s="910"/>
      <c r="AH17" s="911"/>
      <c r="AI17" s="911"/>
      <c r="AJ17" s="911"/>
      <c r="AK17" s="911"/>
      <c r="AL17" s="911"/>
      <c r="AM17" s="912"/>
      <c r="AN17" s="700"/>
      <c r="AO17" s="701"/>
      <c r="AP17" s="794"/>
      <c r="AQ17" s="795"/>
      <c r="AR17" s="796"/>
      <c r="AS17" s="677"/>
      <c r="AT17" s="678"/>
      <c r="AU17" s="679"/>
      <c r="AV17" s="686"/>
      <c r="AW17" s="687"/>
      <c r="AX17" s="687"/>
      <c r="AY17" s="687"/>
      <c r="AZ17" s="687"/>
      <c r="BA17" s="687"/>
      <c r="BB17" s="687"/>
      <c r="BC17" s="687"/>
      <c r="BD17" s="687"/>
      <c r="BE17" s="237"/>
      <c r="BF17" s="788" t="s">
        <v>291</v>
      </c>
      <c r="BG17" s="786" t="s">
        <v>292</v>
      </c>
      <c r="BH17" s="786" t="s">
        <v>293</v>
      </c>
      <c r="BI17" s="787" t="s">
        <v>294</v>
      </c>
    </row>
    <row r="18" spans="2:61" ht="7.5" customHeight="1">
      <c r="B18" s="702">
        <v>32</v>
      </c>
      <c r="C18" s="375"/>
      <c r="D18" s="747" t="s">
        <v>295</v>
      </c>
      <c r="E18" s="748"/>
      <c r="F18" s="748"/>
      <c r="G18" s="748"/>
      <c r="H18" s="748"/>
      <c r="I18" s="748"/>
      <c r="J18" s="748"/>
      <c r="K18" s="748"/>
      <c r="L18" s="749"/>
      <c r="M18" s="919" t="s">
        <v>285</v>
      </c>
      <c r="N18" s="920"/>
      <c r="O18" s="920"/>
      <c r="P18" s="920"/>
      <c r="Q18" s="920"/>
      <c r="R18" s="920"/>
      <c r="S18" s="921"/>
      <c r="T18" s="725"/>
      <c r="U18" s="726"/>
      <c r="V18" s="726"/>
      <c r="W18" s="726"/>
      <c r="X18" s="726"/>
      <c r="Y18" s="726"/>
      <c r="Z18" s="726"/>
      <c r="AA18" s="726"/>
      <c r="AB18" s="726"/>
      <c r="AC18" s="762"/>
      <c r="AD18" s="369">
        <v>20</v>
      </c>
      <c r="AE18" s="375"/>
      <c r="AF18" s="720"/>
      <c r="AG18" s="907"/>
      <c r="AH18" s="908"/>
      <c r="AI18" s="908"/>
      <c r="AJ18" s="908"/>
      <c r="AK18" s="908"/>
      <c r="AL18" s="908"/>
      <c r="AM18" s="909"/>
      <c r="AN18" s="734"/>
      <c r="AO18" s="735"/>
      <c r="AP18" s="408">
        <v>16</v>
      </c>
      <c r="AQ18" s="445"/>
      <c r="AR18" s="406"/>
      <c r="AS18" s="674"/>
      <c r="AT18" s="675"/>
      <c r="AU18" s="676"/>
      <c r="AV18" s="891"/>
      <c r="AW18" s="892"/>
      <c r="AX18" s="892"/>
      <c r="AY18" s="892"/>
      <c r="AZ18" s="892"/>
      <c r="BA18" s="892"/>
      <c r="BB18" s="892"/>
      <c r="BC18" s="892"/>
      <c r="BD18" s="892"/>
      <c r="BE18" s="732"/>
      <c r="BF18" s="788"/>
      <c r="BG18" s="786"/>
      <c r="BH18" s="786"/>
      <c r="BI18" s="787"/>
    </row>
    <row r="19" spans="2:61" ht="10.5" customHeight="1">
      <c r="B19" s="768"/>
      <c r="C19" s="406"/>
      <c r="D19" s="750"/>
      <c r="E19" s="751"/>
      <c r="F19" s="751"/>
      <c r="G19" s="751"/>
      <c r="H19" s="751"/>
      <c r="I19" s="751"/>
      <c r="J19" s="751"/>
      <c r="K19" s="751"/>
      <c r="L19" s="752"/>
      <c r="M19" s="922"/>
      <c r="N19" s="923"/>
      <c r="O19" s="923"/>
      <c r="P19" s="923"/>
      <c r="Q19" s="923"/>
      <c r="R19" s="923"/>
      <c r="S19" s="924"/>
      <c r="T19" s="686"/>
      <c r="U19" s="687"/>
      <c r="V19" s="687"/>
      <c r="W19" s="687"/>
      <c r="X19" s="687"/>
      <c r="Y19" s="687"/>
      <c r="Z19" s="687"/>
      <c r="AA19" s="687"/>
      <c r="AB19" s="687"/>
      <c r="AC19" s="763"/>
      <c r="AD19" s="408"/>
      <c r="AE19" s="406"/>
      <c r="AF19" s="721"/>
      <c r="AG19" s="910"/>
      <c r="AH19" s="911"/>
      <c r="AI19" s="911"/>
      <c r="AJ19" s="911"/>
      <c r="AK19" s="911"/>
      <c r="AL19" s="911"/>
      <c r="AM19" s="912"/>
      <c r="AN19" s="736"/>
      <c r="AO19" s="737"/>
      <c r="AP19" s="719"/>
      <c r="AQ19" s="764"/>
      <c r="AR19" s="704"/>
      <c r="AS19" s="677"/>
      <c r="AT19" s="678"/>
      <c r="AU19" s="679"/>
      <c r="AV19" s="686"/>
      <c r="AW19" s="687"/>
      <c r="AX19" s="687"/>
      <c r="AY19" s="687"/>
      <c r="AZ19" s="687"/>
      <c r="BA19" s="687"/>
      <c r="BB19" s="687"/>
      <c r="BC19" s="687"/>
      <c r="BD19" s="687"/>
      <c r="BE19" s="733"/>
      <c r="BF19" s="788"/>
      <c r="BG19" s="786"/>
      <c r="BH19" s="786"/>
      <c r="BI19" s="787"/>
    </row>
    <row r="20" spans="2:61" ht="7.5" customHeight="1">
      <c r="B20" s="768"/>
      <c r="C20" s="406"/>
      <c r="D20" s="750"/>
      <c r="E20" s="751"/>
      <c r="F20" s="751"/>
      <c r="G20" s="751"/>
      <c r="H20" s="751"/>
      <c r="I20" s="751"/>
      <c r="J20" s="751"/>
      <c r="K20" s="751"/>
      <c r="L20" s="752"/>
      <c r="M20" s="897" t="s">
        <v>289</v>
      </c>
      <c r="N20" s="898"/>
      <c r="O20" s="898"/>
      <c r="P20" s="898"/>
      <c r="Q20" s="898"/>
      <c r="R20" s="898"/>
      <c r="S20" s="899"/>
      <c r="T20" s="725"/>
      <c r="U20" s="726"/>
      <c r="V20" s="726"/>
      <c r="W20" s="726"/>
      <c r="X20" s="726"/>
      <c r="Y20" s="726"/>
      <c r="Z20" s="726"/>
      <c r="AA20" s="726"/>
      <c r="AB20" s="726"/>
      <c r="AC20" s="230"/>
      <c r="AD20" s="408"/>
      <c r="AE20" s="406"/>
      <c r="AF20" s="720"/>
      <c r="AG20" s="907"/>
      <c r="AH20" s="908"/>
      <c r="AI20" s="908"/>
      <c r="AJ20" s="908"/>
      <c r="AK20" s="908"/>
      <c r="AL20" s="908"/>
      <c r="AM20" s="909"/>
      <c r="AN20" s="231"/>
      <c r="AO20" s="230"/>
      <c r="AP20" s="369">
        <v>11</v>
      </c>
      <c r="AQ20" s="738"/>
      <c r="AR20" s="375"/>
      <c r="AS20" s="674"/>
      <c r="AT20" s="675"/>
      <c r="AU20" s="676"/>
      <c r="AV20" s="891"/>
      <c r="AW20" s="892"/>
      <c r="AX20" s="892"/>
      <c r="AY20" s="892"/>
      <c r="AZ20" s="892"/>
      <c r="BA20" s="892"/>
      <c r="BB20" s="892"/>
      <c r="BC20" s="892"/>
      <c r="BD20" s="892"/>
      <c r="BE20" s="722"/>
      <c r="BF20" s="788"/>
      <c r="BG20" s="786"/>
      <c r="BH20" s="786"/>
      <c r="BI20" s="787"/>
    </row>
    <row r="21" spans="2:61" ht="10.5" customHeight="1">
      <c r="B21" s="768"/>
      <c r="C21" s="406"/>
      <c r="D21" s="750"/>
      <c r="E21" s="751"/>
      <c r="F21" s="751"/>
      <c r="G21" s="751"/>
      <c r="H21" s="751"/>
      <c r="I21" s="751"/>
      <c r="J21" s="751"/>
      <c r="K21" s="751"/>
      <c r="L21" s="752"/>
      <c r="M21" s="900"/>
      <c r="N21" s="901"/>
      <c r="O21" s="901"/>
      <c r="P21" s="901"/>
      <c r="Q21" s="901"/>
      <c r="R21" s="901"/>
      <c r="S21" s="902"/>
      <c r="T21" s="686"/>
      <c r="U21" s="687"/>
      <c r="V21" s="687"/>
      <c r="W21" s="687"/>
      <c r="X21" s="687"/>
      <c r="Y21" s="687"/>
      <c r="Z21" s="687"/>
      <c r="AA21" s="687"/>
      <c r="AB21" s="687"/>
      <c r="AC21" s="233"/>
      <c r="AD21" s="408"/>
      <c r="AE21" s="406"/>
      <c r="AF21" s="721"/>
      <c r="AG21" s="910"/>
      <c r="AH21" s="911"/>
      <c r="AI21" s="911"/>
      <c r="AJ21" s="911"/>
      <c r="AK21" s="911"/>
      <c r="AL21" s="911"/>
      <c r="AM21" s="912"/>
      <c r="AN21" s="724"/>
      <c r="AO21" s="724"/>
      <c r="AP21" s="408"/>
      <c r="AQ21" s="445"/>
      <c r="AR21" s="406"/>
      <c r="AS21" s="677"/>
      <c r="AT21" s="678"/>
      <c r="AU21" s="679"/>
      <c r="AV21" s="686"/>
      <c r="AW21" s="687"/>
      <c r="AX21" s="687"/>
      <c r="AY21" s="687"/>
      <c r="AZ21" s="687"/>
      <c r="BA21" s="687"/>
      <c r="BB21" s="687"/>
      <c r="BC21" s="687"/>
      <c r="BD21" s="687"/>
      <c r="BE21" s="723"/>
      <c r="BF21" s="788"/>
      <c r="BG21" s="786"/>
      <c r="BH21" s="786"/>
      <c r="BI21" s="787"/>
    </row>
    <row r="22" spans="2:61" ht="7.5" customHeight="1">
      <c r="B22" s="768"/>
      <c r="C22" s="406"/>
      <c r="D22" s="750"/>
      <c r="E22" s="751"/>
      <c r="F22" s="751"/>
      <c r="G22" s="751"/>
      <c r="H22" s="751"/>
      <c r="I22" s="751"/>
      <c r="J22" s="751"/>
      <c r="K22" s="751"/>
      <c r="L22" s="752"/>
      <c r="M22" s="897" t="s">
        <v>290</v>
      </c>
      <c r="N22" s="898"/>
      <c r="O22" s="898"/>
      <c r="P22" s="898"/>
      <c r="Q22" s="898"/>
      <c r="R22" s="898"/>
      <c r="S22" s="899"/>
      <c r="T22" s="725"/>
      <c r="U22" s="726"/>
      <c r="V22" s="726"/>
      <c r="W22" s="726"/>
      <c r="X22" s="726"/>
      <c r="Y22" s="726"/>
      <c r="Z22" s="726"/>
      <c r="AA22" s="726"/>
      <c r="AB22" s="726"/>
      <c r="AD22" s="369">
        <v>19</v>
      </c>
      <c r="AE22" s="728"/>
      <c r="AF22" s="720"/>
      <c r="AG22" s="907"/>
      <c r="AH22" s="908"/>
      <c r="AI22" s="908"/>
      <c r="AJ22" s="908"/>
      <c r="AK22" s="908"/>
      <c r="AL22" s="908"/>
      <c r="AM22" s="909"/>
      <c r="AN22" s="235"/>
      <c r="AO22" s="235"/>
      <c r="AP22" s="408"/>
      <c r="AQ22" s="445"/>
      <c r="AR22" s="406"/>
      <c r="AS22" s="674"/>
      <c r="AT22" s="675"/>
      <c r="AU22" s="676"/>
      <c r="AV22" s="891"/>
      <c r="AW22" s="892"/>
      <c r="AX22" s="892"/>
      <c r="AY22" s="892"/>
      <c r="AZ22" s="892"/>
      <c r="BA22" s="892"/>
      <c r="BB22" s="892"/>
      <c r="BC22" s="892"/>
      <c r="BD22" s="892"/>
      <c r="BE22" s="238"/>
      <c r="BF22" s="788"/>
      <c r="BG22" s="786"/>
      <c r="BH22" s="786"/>
      <c r="BI22" s="787"/>
    </row>
    <row r="23" spans="2:61" ht="10.5" customHeight="1">
      <c r="B23" s="703"/>
      <c r="C23" s="704"/>
      <c r="D23" s="753"/>
      <c r="E23" s="754"/>
      <c r="F23" s="754"/>
      <c r="G23" s="754"/>
      <c r="H23" s="754"/>
      <c r="I23" s="754"/>
      <c r="J23" s="754"/>
      <c r="K23" s="754"/>
      <c r="L23" s="755"/>
      <c r="M23" s="900"/>
      <c r="N23" s="901"/>
      <c r="O23" s="901"/>
      <c r="P23" s="901"/>
      <c r="Q23" s="901"/>
      <c r="R23" s="901"/>
      <c r="S23" s="902"/>
      <c r="T23" s="686"/>
      <c r="U23" s="687"/>
      <c r="V23" s="687"/>
      <c r="W23" s="687"/>
      <c r="X23" s="687"/>
      <c r="Y23" s="687"/>
      <c r="Z23" s="687"/>
      <c r="AA23" s="687"/>
      <c r="AB23" s="687"/>
      <c r="AC23" s="236"/>
      <c r="AD23" s="784"/>
      <c r="AE23" s="785"/>
      <c r="AF23" s="721"/>
      <c r="AG23" s="910"/>
      <c r="AH23" s="911"/>
      <c r="AI23" s="911"/>
      <c r="AJ23" s="911"/>
      <c r="AK23" s="911"/>
      <c r="AL23" s="911"/>
      <c r="AM23" s="912"/>
      <c r="AN23" s="700"/>
      <c r="AO23" s="701"/>
      <c r="AP23" s="719"/>
      <c r="AQ23" s="764"/>
      <c r="AR23" s="704"/>
      <c r="AS23" s="677"/>
      <c r="AT23" s="678"/>
      <c r="AU23" s="679"/>
      <c r="AV23" s="686"/>
      <c r="AW23" s="687"/>
      <c r="AX23" s="687"/>
      <c r="AY23" s="687"/>
      <c r="AZ23" s="687"/>
      <c r="BA23" s="687"/>
      <c r="BB23" s="687"/>
      <c r="BC23" s="687"/>
      <c r="BD23" s="687"/>
      <c r="BE23" s="239"/>
      <c r="BF23" s="788"/>
      <c r="BG23" s="786"/>
      <c r="BH23" s="786"/>
      <c r="BI23" s="787"/>
    </row>
    <row r="24" spans="2:61" ht="7.5" customHeight="1">
      <c r="B24" s="702">
        <v>33</v>
      </c>
      <c r="C24" s="375"/>
      <c r="D24" s="747" t="s">
        <v>296</v>
      </c>
      <c r="E24" s="748"/>
      <c r="F24" s="748"/>
      <c r="G24" s="748"/>
      <c r="H24" s="748"/>
      <c r="I24" s="748"/>
      <c r="J24" s="748"/>
      <c r="K24" s="748"/>
      <c r="L24" s="749"/>
      <c r="M24" s="919" t="s">
        <v>285</v>
      </c>
      <c r="N24" s="920"/>
      <c r="O24" s="920"/>
      <c r="P24" s="920"/>
      <c r="Q24" s="920"/>
      <c r="R24" s="920"/>
      <c r="S24" s="921"/>
      <c r="T24" s="725"/>
      <c r="U24" s="726"/>
      <c r="V24" s="726"/>
      <c r="W24" s="726"/>
      <c r="X24" s="726"/>
      <c r="Y24" s="726"/>
      <c r="Z24" s="726"/>
      <c r="AA24" s="726"/>
      <c r="AB24" s="726"/>
      <c r="AC24" s="762"/>
      <c r="AD24" s="369">
        <v>18</v>
      </c>
      <c r="AE24" s="375"/>
      <c r="AF24" s="720"/>
      <c r="AG24" s="907"/>
      <c r="AH24" s="908"/>
      <c r="AI24" s="908"/>
      <c r="AJ24" s="908"/>
      <c r="AK24" s="908"/>
      <c r="AL24" s="908"/>
      <c r="AM24" s="909"/>
      <c r="AN24" s="734"/>
      <c r="AO24" s="735"/>
      <c r="AP24" s="408">
        <v>10</v>
      </c>
      <c r="AQ24" s="445"/>
      <c r="AR24" s="406"/>
      <c r="AS24" s="674"/>
      <c r="AT24" s="675"/>
      <c r="AU24" s="676"/>
      <c r="AV24" s="891"/>
      <c r="AW24" s="892"/>
      <c r="AX24" s="892"/>
      <c r="AY24" s="892"/>
      <c r="AZ24" s="892"/>
      <c r="BA24" s="892"/>
      <c r="BB24" s="892"/>
      <c r="BC24" s="892"/>
      <c r="BD24" s="892"/>
      <c r="BE24" s="732"/>
      <c r="BF24" s="788"/>
      <c r="BG24" s="786"/>
      <c r="BH24" s="786"/>
      <c r="BI24" s="787"/>
    </row>
    <row r="25" spans="2:61" ht="10.5" customHeight="1">
      <c r="B25" s="768"/>
      <c r="C25" s="406"/>
      <c r="D25" s="750"/>
      <c r="E25" s="751"/>
      <c r="F25" s="751"/>
      <c r="G25" s="751"/>
      <c r="H25" s="751"/>
      <c r="I25" s="751"/>
      <c r="J25" s="751"/>
      <c r="K25" s="751"/>
      <c r="L25" s="752"/>
      <c r="M25" s="922"/>
      <c r="N25" s="923"/>
      <c r="O25" s="923"/>
      <c r="P25" s="923"/>
      <c r="Q25" s="923"/>
      <c r="R25" s="923"/>
      <c r="S25" s="924"/>
      <c r="T25" s="686"/>
      <c r="U25" s="687"/>
      <c r="V25" s="687"/>
      <c r="W25" s="687"/>
      <c r="X25" s="687"/>
      <c r="Y25" s="687"/>
      <c r="Z25" s="687"/>
      <c r="AA25" s="687"/>
      <c r="AB25" s="687"/>
      <c r="AC25" s="763"/>
      <c r="AD25" s="408"/>
      <c r="AE25" s="406"/>
      <c r="AF25" s="721"/>
      <c r="AG25" s="910"/>
      <c r="AH25" s="911"/>
      <c r="AI25" s="911"/>
      <c r="AJ25" s="911"/>
      <c r="AK25" s="911"/>
      <c r="AL25" s="911"/>
      <c r="AM25" s="912"/>
      <c r="AN25" s="736"/>
      <c r="AO25" s="737"/>
      <c r="AP25" s="719"/>
      <c r="AQ25" s="764"/>
      <c r="AR25" s="704"/>
      <c r="AS25" s="677"/>
      <c r="AT25" s="678"/>
      <c r="AU25" s="679"/>
      <c r="AV25" s="686"/>
      <c r="AW25" s="687"/>
      <c r="AX25" s="687"/>
      <c r="AY25" s="687"/>
      <c r="AZ25" s="687"/>
      <c r="BA25" s="687"/>
      <c r="BB25" s="687"/>
      <c r="BC25" s="687"/>
      <c r="BD25" s="687"/>
      <c r="BE25" s="733"/>
      <c r="BF25" s="788"/>
      <c r="BG25" s="786"/>
      <c r="BH25" s="786"/>
      <c r="BI25" s="787"/>
    </row>
    <row r="26" spans="2:61" ht="7.5" customHeight="1">
      <c r="B26" s="768"/>
      <c r="C26" s="406"/>
      <c r="D26" s="750"/>
      <c r="E26" s="751"/>
      <c r="F26" s="751"/>
      <c r="G26" s="751"/>
      <c r="H26" s="751"/>
      <c r="I26" s="751"/>
      <c r="J26" s="751"/>
      <c r="K26" s="751"/>
      <c r="L26" s="752"/>
      <c r="M26" s="897" t="s">
        <v>289</v>
      </c>
      <c r="N26" s="898"/>
      <c r="O26" s="898"/>
      <c r="P26" s="898"/>
      <c r="Q26" s="898"/>
      <c r="R26" s="898"/>
      <c r="S26" s="899"/>
      <c r="T26" s="725"/>
      <c r="U26" s="726"/>
      <c r="V26" s="726"/>
      <c r="W26" s="726"/>
      <c r="X26" s="726"/>
      <c r="Y26" s="726"/>
      <c r="Z26" s="726"/>
      <c r="AA26" s="726"/>
      <c r="AB26" s="726"/>
      <c r="AC26" s="230"/>
      <c r="AD26" s="408"/>
      <c r="AE26" s="406"/>
      <c r="AF26" s="720"/>
      <c r="AG26" s="907"/>
      <c r="AH26" s="908"/>
      <c r="AI26" s="908"/>
      <c r="AJ26" s="908"/>
      <c r="AK26" s="908"/>
      <c r="AL26" s="908"/>
      <c r="AM26" s="909"/>
      <c r="AN26" s="231"/>
      <c r="AO26" s="230"/>
      <c r="AP26" s="369">
        <v>9</v>
      </c>
      <c r="AQ26" s="738"/>
      <c r="AR26" s="375"/>
      <c r="AS26" s="674"/>
      <c r="AT26" s="675"/>
      <c r="AU26" s="676"/>
      <c r="AV26" s="891"/>
      <c r="AW26" s="892"/>
      <c r="AX26" s="892"/>
      <c r="AY26" s="892"/>
      <c r="AZ26" s="892"/>
      <c r="BA26" s="892"/>
      <c r="BB26" s="892"/>
      <c r="BC26" s="892"/>
      <c r="BD26" s="892"/>
      <c r="BE26" s="722"/>
      <c r="BF26" s="788"/>
      <c r="BG26" s="786"/>
      <c r="BH26" s="786"/>
      <c r="BI26" s="787"/>
    </row>
    <row r="27" spans="2:61" ht="10.5" customHeight="1">
      <c r="B27" s="768"/>
      <c r="C27" s="406"/>
      <c r="D27" s="750"/>
      <c r="E27" s="751"/>
      <c r="F27" s="751"/>
      <c r="G27" s="751"/>
      <c r="H27" s="751"/>
      <c r="I27" s="751"/>
      <c r="J27" s="751"/>
      <c r="K27" s="751"/>
      <c r="L27" s="752"/>
      <c r="M27" s="900"/>
      <c r="N27" s="901"/>
      <c r="O27" s="901"/>
      <c r="P27" s="901"/>
      <c r="Q27" s="901"/>
      <c r="R27" s="901"/>
      <c r="S27" s="902"/>
      <c r="T27" s="686"/>
      <c r="U27" s="687"/>
      <c r="V27" s="687"/>
      <c r="W27" s="687"/>
      <c r="X27" s="687"/>
      <c r="Y27" s="687"/>
      <c r="Z27" s="687"/>
      <c r="AA27" s="687"/>
      <c r="AB27" s="687"/>
      <c r="AC27" s="233"/>
      <c r="AD27" s="408"/>
      <c r="AE27" s="406"/>
      <c r="AF27" s="721"/>
      <c r="AG27" s="910"/>
      <c r="AH27" s="911"/>
      <c r="AI27" s="911"/>
      <c r="AJ27" s="911"/>
      <c r="AK27" s="911"/>
      <c r="AL27" s="911"/>
      <c r="AM27" s="912"/>
      <c r="AN27" s="724"/>
      <c r="AO27" s="724"/>
      <c r="AP27" s="408"/>
      <c r="AQ27" s="445"/>
      <c r="AR27" s="406"/>
      <c r="AS27" s="677"/>
      <c r="AT27" s="678"/>
      <c r="AU27" s="679"/>
      <c r="AV27" s="686"/>
      <c r="AW27" s="687"/>
      <c r="AX27" s="687"/>
      <c r="AY27" s="687"/>
      <c r="AZ27" s="687"/>
      <c r="BA27" s="687"/>
      <c r="BB27" s="687"/>
      <c r="BC27" s="687"/>
      <c r="BD27" s="687"/>
      <c r="BE27" s="723"/>
      <c r="BF27" s="788"/>
      <c r="BG27" s="786"/>
      <c r="BH27" s="786"/>
      <c r="BI27" s="787"/>
    </row>
    <row r="28" spans="2:61" ht="7.5" customHeight="1">
      <c r="B28" s="768"/>
      <c r="C28" s="406"/>
      <c r="D28" s="750"/>
      <c r="E28" s="751"/>
      <c r="F28" s="751"/>
      <c r="G28" s="751"/>
      <c r="H28" s="751"/>
      <c r="I28" s="751"/>
      <c r="J28" s="751"/>
      <c r="K28" s="751"/>
      <c r="L28" s="752"/>
      <c r="M28" s="897" t="s">
        <v>290</v>
      </c>
      <c r="N28" s="898"/>
      <c r="O28" s="898"/>
      <c r="P28" s="898"/>
      <c r="Q28" s="898"/>
      <c r="R28" s="898"/>
      <c r="S28" s="899"/>
      <c r="T28" s="725"/>
      <c r="U28" s="726"/>
      <c r="V28" s="726"/>
      <c r="W28" s="726"/>
      <c r="X28" s="726"/>
      <c r="Y28" s="726"/>
      <c r="Z28" s="726"/>
      <c r="AA28" s="726"/>
      <c r="AB28" s="726"/>
      <c r="AD28" s="369">
        <v>17</v>
      </c>
      <c r="AE28" s="728"/>
      <c r="AF28" s="720"/>
      <c r="AG28" s="907"/>
      <c r="AH28" s="908"/>
      <c r="AI28" s="908"/>
      <c r="AJ28" s="908"/>
      <c r="AK28" s="908"/>
      <c r="AL28" s="908"/>
      <c r="AM28" s="909"/>
      <c r="AN28" s="235"/>
      <c r="AO28" s="235"/>
      <c r="AP28" s="408"/>
      <c r="AQ28" s="445"/>
      <c r="AR28" s="406"/>
      <c r="AS28" s="674"/>
      <c r="AT28" s="675"/>
      <c r="AU28" s="676"/>
      <c r="AV28" s="891"/>
      <c r="AW28" s="892"/>
      <c r="AX28" s="892"/>
      <c r="AY28" s="892"/>
      <c r="AZ28" s="892"/>
      <c r="BA28" s="892"/>
      <c r="BB28" s="892"/>
      <c r="BC28" s="892"/>
      <c r="BD28" s="892"/>
      <c r="BE28" s="238"/>
      <c r="BF28" s="788"/>
      <c r="BG28" s="786"/>
      <c r="BH28" s="786"/>
      <c r="BI28" s="787"/>
    </row>
    <row r="29" spans="2:61" ht="10.5" customHeight="1">
      <c r="B29" s="703"/>
      <c r="C29" s="704"/>
      <c r="D29" s="753"/>
      <c r="E29" s="754"/>
      <c r="F29" s="754"/>
      <c r="G29" s="754"/>
      <c r="H29" s="754"/>
      <c r="I29" s="754"/>
      <c r="J29" s="754"/>
      <c r="K29" s="754"/>
      <c r="L29" s="755"/>
      <c r="M29" s="900"/>
      <c r="N29" s="901"/>
      <c r="O29" s="901"/>
      <c r="P29" s="901"/>
      <c r="Q29" s="901"/>
      <c r="R29" s="901"/>
      <c r="S29" s="902"/>
      <c r="T29" s="686"/>
      <c r="U29" s="687"/>
      <c r="V29" s="687"/>
      <c r="W29" s="687"/>
      <c r="X29" s="687"/>
      <c r="Y29" s="687"/>
      <c r="Z29" s="687"/>
      <c r="AA29" s="687"/>
      <c r="AB29" s="687"/>
      <c r="AC29" s="236"/>
      <c r="AD29" s="729"/>
      <c r="AE29" s="731"/>
      <c r="AF29" s="721"/>
      <c r="AG29" s="910"/>
      <c r="AH29" s="911"/>
      <c r="AI29" s="911"/>
      <c r="AJ29" s="911"/>
      <c r="AK29" s="911"/>
      <c r="AL29" s="911"/>
      <c r="AM29" s="912"/>
      <c r="AN29" s="700"/>
      <c r="AO29" s="701"/>
      <c r="AP29" s="719"/>
      <c r="AQ29" s="764"/>
      <c r="AR29" s="704"/>
      <c r="AS29" s="677"/>
      <c r="AT29" s="678"/>
      <c r="AU29" s="679"/>
      <c r="AV29" s="686"/>
      <c r="AW29" s="687"/>
      <c r="AX29" s="687"/>
      <c r="AY29" s="687"/>
      <c r="AZ29" s="687"/>
      <c r="BA29" s="687"/>
      <c r="BB29" s="687"/>
      <c r="BC29" s="687"/>
      <c r="BD29" s="687"/>
      <c r="BE29" s="239"/>
      <c r="BF29" s="788"/>
      <c r="BG29" s="786"/>
      <c r="BH29" s="786"/>
      <c r="BI29" s="787"/>
    </row>
    <row r="30" spans="2:61" ht="7.5" customHeight="1">
      <c r="B30" s="702">
        <v>34</v>
      </c>
      <c r="C30" s="375"/>
      <c r="D30" s="775" t="s">
        <v>297</v>
      </c>
      <c r="E30" s="776"/>
      <c r="F30" s="776"/>
      <c r="G30" s="776"/>
      <c r="H30" s="776"/>
      <c r="I30" s="776"/>
      <c r="J30" s="776"/>
      <c r="K30" s="776"/>
      <c r="L30" s="777"/>
      <c r="M30" s="919" t="s">
        <v>285</v>
      </c>
      <c r="N30" s="920"/>
      <c r="O30" s="920"/>
      <c r="P30" s="920"/>
      <c r="Q30" s="920"/>
      <c r="R30" s="920"/>
      <c r="S30" s="921"/>
      <c r="T30" s="725"/>
      <c r="U30" s="726"/>
      <c r="V30" s="726"/>
      <c r="W30" s="726"/>
      <c r="X30" s="726"/>
      <c r="Y30" s="726"/>
      <c r="Z30" s="726"/>
      <c r="AA30" s="726"/>
      <c r="AB30" s="726"/>
      <c r="AC30" s="762"/>
      <c r="AD30" s="408">
        <v>23</v>
      </c>
      <c r="AE30" s="406"/>
      <c r="AF30" s="720"/>
      <c r="AG30" s="907"/>
      <c r="AH30" s="908"/>
      <c r="AI30" s="908"/>
      <c r="AJ30" s="908"/>
      <c r="AK30" s="908"/>
      <c r="AL30" s="908"/>
      <c r="AM30" s="909"/>
      <c r="AN30" s="734"/>
      <c r="AO30" s="735"/>
      <c r="AP30" s="408">
        <v>17</v>
      </c>
      <c r="AQ30" s="445"/>
      <c r="AR30" s="406"/>
      <c r="AS30" s="674"/>
      <c r="AT30" s="675"/>
      <c r="AU30" s="676"/>
      <c r="AV30" s="891"/>
      <c r="AW30" s="892"/>
      <c r="AX30" s="892"/>
      <c r="AY30" s="892"/>
      <c r="AZ30" s="892"/>
      <c r="BA30" s="892"/>
      <c r="BB30" s="892"/>
      <c r="BC30" s="892"/>
      <c r="BD30" s="892"/>
      <c r="BE30" s="732"/>
      <c r="BF30" s="788"/>
      <c r="BG30" s="786"/>
      <c r="BH30" s="786"/>
      <c r="BI30" s="787"/>
    </row>
    <row r="31" spans="2:61" ht="10.5" customHeight="1">
      <c r="B31" s="768"/>
      <c r="C31" s="406"/>
      <c r="D31" s="778"/>
      <c r="E31" s="779"/>
      <c r="F31" s="779"/>
      <c r="G31" s="779"/>
      <c r="H31" s="779"/>
      <c r="I31" s="779"/>
      <c r="J31" s="779"/>
      <c r="K31" s="779"/>
      <c r="L31" s="780"/>
      <c r="M31" s="922"/>
      <c r="N31" s="923"/>
      <c r="O31" s="923"/>
      <c r="P31" s="923"/>
      <c r="Q31" s="923"/>
      <c r="R31" s="923"/>
      <c r="S31" s="924"/>
      <c r="T31" s="686"/>
      <c r="U31" s="687"/>
      <c r="V31" s="687"/>
      <c r="W31" s="687"/>
      <c r="X31" s="687"/>
      <c r="Y31" s="687"/>
      <c r="Z31" s="687"/>
      <c r="AA31" s="687"/>
      <c r="AB31" s="687"/>
      <c r="AC31" s="763"/>
      <c r="AD31" s="719"/>
      <c r="AE31" s="704"/>
      <c r="AF31" s="721"/>
      <c r="AG31" s="910"/>
      <c r="AH31" s="911"/>
      <c r="AI31" s="911"/>
      <c r="AJ31" s="911"/>
      <c r="AK31" s="911"/>
      <c r="AL31" s="911"/>
      <c r="AM31" s="912"/>
      <c r="AN31" s="736"/>
      <c r="AO31" s="737"/>
      <c r="AP31" s="719"/>
      <c r="AQ31" s="764"/>
      <c r="AR31" s="704"/>
      <c r="AS31" s="677"/>
      <c r="AT31" s="678"/>
      <c r="AU31" s="679"/>
      <c r="AV31" s="686"/>
      <c r="AW31" s="687"/>
      <c r="AX31" s="687"/>
      <c r="AY31" s="687"/>
      <c r="AZ31" s="687"/>
      <c r="BA31" s="687"/>
      <c r="BB31" s="687"/>
      <c r="BC31" s="687"/>
      <c r="BD31" s="687"/>
      <c r="BE31" s="733"/>
      <c r="BF31" s="788"/>
      <c r="BG31" s="786"/>
      <c r="BH31" s="786"/>
      <c r="BI31" s="787"/>
    </row>
    <row r="32" spans="2:61" ht="7.5" customHeight="1">
      <c r="B32" s="768"/>
      <c r="C32" s="406"/>
      <c r="D32" s="778"/>
      <c r="E32" s="779"/>
      <c r="F32" s="779"/>
      <c r="G32" s="779"/>
      <c r="H32" s="779"/>
      <c r="I32" s="779"/>
      <c r="J32" s="779"/>
      <c r="K32" s="779"/>
      <c r="L32" s="780"/>
      <c r="M32" s="897" t="s">
        <v>289</v>
      </c>
      <c r="N32" s="898"/>
      <c r="O32" s="898"/>
      <c r="P32" s="898"/>
      <c r="Q32" s="898"/>
      <c r="R32" s="898"/>
      <c r="S32" s="899"/>
      <c r="T32" s="725"/>
      <c r="U32" s="726"/>
      <c r="V32" s="726"/>
      <c r="W32" s="726"/>
      <c r="X32" s="726"/>
      <c r="Y32" s="726"/>
      <c r="Z32" s="726"/>
      <c r="AA32" s="726"/>
      <c r="AB32" s="726"/>
      <c r="AC32" s="230"/>
      <c r="AD32" s="408">
        <v>25</v>
      </c>
      <c r="AE32" s="406"/>
      <c r="AF32" s="720"/>
      <c r="AG32" s="907"/>
      <c r="AH32" s="908"/>
      <c r="AI32" s="908"/>
      <c r="AJ32" s="908"/>
      <c r="AK32" s="908"/>
      <c r="AL32" s="908"/>
      <c r="AM32" s="909"/>
      <c r="AN32" s="231"/>
      <c r="AO32" s="230"/>
      <c r="AP32" s="408">
        <v>9.5</v>
      </c>
      <c r="AQ32" s="445"/>
      <c r="AR32" s="406"/>
      <c r="AS32" s="674"/>
      <c r="AT32" s="675"/>
      <c r="AU32" s="676"/>
      <c r="AV32" s="891"/>
      <c r="AW32" s="892"/>
      <c r="AX32" s="892"/>
      <c r="AY32" s="892"/>
      <c r="AZ32" s="892"/>
      <c r="BA32" s="892"/>
      <c r="BB32" s="892"/>
      <c r="BC32" s="892"/>
      <c r="BD32" s="892"/>
      <c r="BE32" s="722"/>
      <c r="BF32" s="788"/>
      <c r="BG32" s="786"/>
      <c r="BH32" s="786"/>
      <c r="BI32" s="787"/>
    </row>
    <row r="33" spans="2:61" ht="10.5" customHeight="1">
      <c r="B33" s="768"/>
      <c r="C33" s="406"/>
      <c r="D33" s="778"/>
      <c r="E33" s="779"/>
      <c r="F33" s="779"/>
      <c r="G33" s="779"/>
      <c r="H33" s="779"/>
      <c r="I33" s="779"/>
      <c r="J33" s="779"/>
      <c r="K33" s="779"/>
      <c r="L33" s="780"/>
      <c r="M33" s="900"/>
      <c r="N33" s="901"/>
      <c r="O33" s="901"/>
      <c r="P33" s="901"/>
      <c r="Q33" s="901"/>
      <c r="R33" s="901"/>
      <c r="S33" s="902"/>
      <c r="T33" s="686"/>
      <c r="U33" s="687"/>
      <c r="V33" s="687"/>
      <c r="W33" s="687"/>
      <c r="X33" s="687"/>
      <c r="Y33" s="687"/>
      <c r="Z33" s="687"/>
      <c r="AA33" s="687"/>
      <c r="AB33" s="687"/>
      <c r="AC33" s="233"/>
      <c r="AD33" s="719"/>
      <c r="AE33" s="704"/>
      <c r="AF33" s="721"/>
      <c r="AG33" s="910"/>
      <c r="AH33" s="911"/>
      <c r="AI33" s="911"/>
      <c r="AJ33" s="911"/>
      <c r="AK33" s="911"/>
      <c r="AL33" s="911"/>
      <c r="AM33" s="912"/>
      <c r="AN33" s="724"/>
      <c r="AO33" s="724"/>
      <c r="AP33" s="719"/>
      <c r="AQ33" s="764"/>
      <c r="AR33" s="704"/>
      <c r="AS33" s="677"/>
      <c r="AT33" s="678"/>
      <c r="AU33" s="679"/>
      <c r="AV33" s="686"/>
      <c r="AW33" s="687"/>
      <c r="AX33" s="687"/>
      <c r="AY33" s="687"/>
      <c r="AZ33" s="687"/>
      <c r="BA33" s="687"/>
      <c r="BB33" s="687"/>
      <c r="BC33" s="687"/>
      <c r="BD33" s="687"/>
      <c r="BE33" s="723"/>
      <c r="BF33" s="788"/>
      <c r="BG33" s="786"/>
      <c r="BH33" s="786"/>
      <c r="BI33" s="787"/>
    </row>
    <row r="34" spans="2:61" ht="7.5" customHeight="1">
      <c r="B34" s="768"/>
      <c r="C34" s="406"/>
      <c r="D34" s="778"/>
      <c r="E34" s="779"/>
      <c r="F34" s="779"/>
      <c r="G34" s="779"/>
      <c r="H34" s="779"/>
      <c r="I34" s="779"/>
      <c r="J34" s="779"/>
      <c r="K34" s="779"/>
      <c r="L34" s="780"/>
      <c r="M34" s="897" t="s">
        <v>290</v>
      </c>
      <c r="N34" s="898"/>
      <c r="O34" s="898"/>
      <c r="P34" s="898"/>
      <c r="Q34" s="898"/>
      <c r="R34" s="898"/>
      <c r="S34" s="899"/>
      <c r="T34" s="725"/>
      <c r="U34" s="726"/>
      <c r="V34" s="726"/>
      <c r="W34" s="726"/>
      <c r="X34" s="726"/>
      <c r="Y34" s="726"/>
      <c r="Z34" s="726"/>
      <c r="AA34" s="726"/>
      <c r="AB34" s="726"/>
      <c r="AD34" s="408">
        <v>24</v>
      </c>
      <c r="AE34" s="406"/>
      <c r="AF34" s="720"/>
      <c r="AG34" s="907"/>
      <c r="AH34" s="908"/>
      <c r="AI34" s="908"/>
      <c r="AJ34" s="908"/>
      <c r="AK34" s="908"/>
      <c r="AL34" s="908"/>
      <c r="AM34" s="909"/>
      <c r="AN34" s="235"/>
      <c r="AO34" s="235"/>
      <c r="AP34" s="408">
        <v>9</v>
      </c>
      <c r="AQ34" s="445"/>
      <c r="AR34" s="406"/>
      <c r="AS34" s="674"/>
      <c r="AT34" s="675"/>
      <c r="AU34" s="676"/>
      <c r="AV34" s="891"/>
      <c r="AW34" s="892"/>
      <c r="AX34" s="892"/>
      <c r="AY34" s="892"/>
      <c r="AZ34" s="892"/>
      <c r="BA34" s="892"/>
      <c r="BB34" s="892"/>
      <c r="BC34" s="892"/>
      <c r="BD34" s="892"/>
      <c r="BE34" s="238"/>
      <c r="BF34" s="788"/>
      <c r="BG34" s="786"/>
      <c r="BH34" s="786"/>
      <c r="BI34" s="787"/>
    </row>
    <row r="35" spans="2:61" ht="10.5" customHeight="1">
      <c r="B35" s="703"/>
      <c r="C35" s="704"/>
      <c r="D35" s="781"/>
      <c r="E35" s="782"/>
      <c r="F35" s="782"/>
      <c r="G35" s="782"/>
      <c r="H35" s="782"/>
      <c r="I35" s="782"/>
      <c r="J35" s="782"/>
      <c r="K35" s="782"/>
      <c r="L35" s="783"/>
      <c r="M35" s="900"/>
      <c r="N35" s="901"/>
      <c r="O35" s="901"/>
      <c r="P35" s="901"/>
      <c r="Q35" s="901"/>
      <c r="R35" s="901"/>
      <c r="S35" s="902"/>
      <c r="T35" s="686"/>
      <c r="U35" s="687"/>
      <c r="V35" s="687"/>
      <c r="W35" s="687"/>
      <c r="X35" s="687"/>
      <c r="Y35" s="687"/>
      <c r="Z35" s="687"/>
      <c r="AA35" s="687"/>
      <c r="AB35" s="687"/>
      <c r="AC35" s="236"/>
      <c r="AD35" s="719"/>
      <c r="AE35" s="704"/>
      <c r="AF35" s="721"/>
      <c r="AG35" s="910"/>
      <c r="AH35" s="911"/>
      <c r="AI35" s="911"/>
      <c r="AJ35" s="911"/>
      <c r="AK35" s="911"/>
      <c r="AL35" s="911"/>
      <c r="AM35" s="912"/>
      <c r="AN35" s="700"/>
      <c r="AO35" s="701"/>
      <c r="AP35" s="719"/>
      <c r="AQ35" s="764"/>
      <c r="AR35" s="704"/>
      <c r="AS35" s="677"/>
      <c r="AT35" s="678"/>
      <c r="AU35" s="679"/>
      <c r="AV35" s="686"/>
      <c r="AW35" s="687"/>
      <c r="AX35" s="687"/>
      <c r="AY35" s="687"/>
      <c r="AZ35" s="687"/>
      <c r="BA35" s="687"/>
      <c r="BB35" s="687"/>
      <c r="BC35" s="687"/>
      <c r="BD35" s="687"/>
      <c r="BE35" s="239"/>
      <c r="BF35" s="788"/>
      <c r="BG35" s="786"/>
      <c r="BH35" s="786"/>
      <c r="BI35" s="787"/>
    </row>
    <row r="36" spans="2:61" ht="7.5" customHeight="1">
      <c r="B36" s="702">
        <v>35</v>
      </c>
      <c r="C36" s="375"/>
      <c r="D36" s="747" t="s">
        <v>298</v>
      </c>
      <c r="E36" s="748"/>
      <c r="F36" s="748"/>
      <c r="G36" s="748"/>
      <c r="H36" s="748"/>
      <c r="I36" s="748"/>
      <c r="J36" s="748"/>
      <c r="K36" s="748"/>
      <c r="L36" s="749"/>
      <c r="M36" s="919" t="s">
        <v>285</v>
      </c>
      <c r="N36" s="920"/>
      <c r="O36" s="920"/>
      <c r="P36" s="920"/>
      <c r="Q36" s="920"/>
      <c r="R36" s="920"/>
      <c r="S36" s="921"/>
      <c r="T36" s="725"/>
      <c r="U36" s="726"/>
      <c r="V36" s="726"/>
      <c r="W36" s="726"/>
      <c r="X36" s="726"/>
      <c r="Y36" s="726"/>
      <c r="Z36" s="726"/>
      <c r="AA36" s="726"/>
      <c r="AB36" s="726"/>
      <c r="AC36" s="762"/>
      <c r="AD36" s="369">
        <v>21</v>
      </c>
      <c r="AE36" s="728"/>
      <c r="AF36" s="720"/>
      <c r="AG36" s="907"/>
      <c r="AH36" s="908"/>
      <c r="AI36" s="908"/>
      <c r="AJ36" s="908"/>
      <c r="AK36" s="908"/>
      <c r="AL36" s="908"/>
      <c r="AM36" s="909"/>
      <c r="AN36" s="734"/>
      <c r="AO36" s="735"/>
      <c r="AP36" s="369">
        <v>13</v>
      </c>
      <c r="AQ36" s="727"/>
      <c r="AR36" s="728"/>
      <c r="AS36" s="674"/>
      <c r="AT36" s="675"/>
      <c r="AU36" s="676"/>
      <c r="AV36" s="891"/>
      <c r="AW36" s="892"/>
      <c r="AX36" s="892"/>
      <c r="AY36" s="892"/>
      <c r="AZ36" s="892"/>
      <c r="BA36" s="892"/>
      <c r="BB36" s="892"/>
      <c r="BC36" s="892"/>
      <c r="BD36" s="892"/>
      <c r="BE36" s="732"/>
      <c r="BF36" s="788"/>
      <c r="BG36" s="786"/>
      <c r="BH36" s="786"/>
      <c r="BI36" s="787"/>
    </row>
    <row r="37" spans="2:61" ht="10.5" customHeight="1">
      <c r="B37" s="768"/>
      <c r="C37" s="406"/>
      <c r="D37" s="750"/>
      <c r="E37" s="751"/>
      <c r="F37" s="751"/>
      <c r="G37" s="751"/>
      <c r="H37" s="751"/>
      <c r="I37" s="751"/>
      <c r="J37" s="751"/>
      <c r="K37" s="751"/>
      <c r="L37" s="752"/>
      <c r="M37" s="922"/>
      <c r="N37" s="923"/>
      <c r="O37" s="923"/>
      <c r="P37" s="923"/>
      <c r="Q37" s="923"/>
      <c r="R37" s="923"/>
      <c r="S37" s="924"/>
      <c r="T37" s="686"/>
      <c r="U37" s="687"/>
      <c r="V37" s="687"/>
      <c r="W37" s="687"/>
      <c r="X37" s="687"/>
      <c r="Y37" s="687"/>
      <c r="Z37" s="687"/>
      <c r="AA37" s="687"/>
      <c r="AB37" s="687"/>
      <c r="AC37" s="763"/>
      <c r="AD37" s="729"/>
      <c r="AE37" s="731"/>
      <c r="AF37" s="721"/>
      <c r="AG37" s="910"/>
      <c r="AH37" s="911"/>
      <c r="AI37" s="911"/>
      <c r="AJ37" s="911"/>
      <c r="AK37" s="911"/>
      <c r="AL37" s="911"/>
      <c r="AM37" s="912"/>
      <c r="AN37" s="736"/>
      <c r="AO37" s="737"/>
      <c r="AP37" s="729"/>
      <c r="AQ37" s="730"/>
      <c r="AR37" s="731"/>
      <c r="AS37" s="677"/>
      <c r="AT37" s="678"/>
      <c r="AU37" s="679"/>
      <c r="AV37" s="686"/>
      <c r="AW37" s="687"/>
      <c r="AX37" s="687"/>
      <c r="AY37" s="687"/>
      <c r="AZ37" s="687"/>
      <c r="BA37" s="687"/>
      <c r="BB37" s="687"/>
      <c r="BC37" s="687"/>
      <c r="BD37" s="687"/>
      <c r="BE37" s="733"/>
      <c r="BF37" s="788"/>
      <c r="BG37" s="786"/>
      <c r="BH37" s="786"/>
      <c r="BI37" s="787"/>
    </row>
    <row r="38" spans="2:61" ht="7.5" customHeight="1">
      <c r="B38" s="768"/>
      <c r="C38" s="406"/>
      <c r="D38" s="750"/>
      <c r="E38" s="751"/>
      <c r="F38" s="751"/>
      <c r="G38" s="751"/>
      <c r="H38" s="751"/>
      <c r="I38" s="751"/>
      <c r="J38" s="751"/>
      <c r="K38" s="751"/>
      <c r="L38" s="752"/>
      <c r="M38" s="897" t="s">
        <v>289</v>
      </c>
      <c r="N38" s="898"/>
      <c r="O38" s="898"/>
      <c r="P38" s="898"/>
      <c r="Q38" s="898"/>
      <c r="R38" s="898"/>
      <c r="S38" s="899"/>
      <c r="T38" s="725"/>
      <c r="U38" s="726"/>
      <c r="V38" s="726"/>
      <c r="W38" s="726"/>
      <c r="X38" s="726"/>
      <c r="Y38" s="726"/>
      <c r="Z38" s="726"/>
      <c r="AA38" s="726"/>
      <c r="AB38" s="726"/>
      <c r="AC38" s="230"/>
      <c r="AD38" s="408">
        <v>23</v>
      </c>
      <c r="AE38" s="406"/>
      <c r="AF38" s="720"/>
      <c r="AG38" s="907"/>
      <c r="AH38" s="908"/>
      <c r="AI38" s="908"/>
      <c r="AJ38" s="908"/>
      <c r="AK38" s="908"/>
      <c r="AL38" s="908"/>
      <c r="AM38" s="909"/>
      <c r="AN38" s="231"/>
      <c r="AO38" s="230"/>
      <c r="AP38" s="408">
        <v>11</v>
      </c>
      <c r="AQ38" s="445"/>
      <c r="AR38" s="406"/>
      <c r="AS38" s="674"/>
      <c r="AT38" s="675"/>
      <c r="AU38" s="676"/>
      <c r="AV38" s="891"/>
      <c r="AW38" s="892"/>
      <c r="AX38" s="892"/>
      <c r="AY38" s="892"/>
      <c r="AZ38" s="892"/>
      <c r="BA38" s="892"/>
      <c r="BB38" s="892"/>
      <c r="BC38" s="892"/>
      <c r="BD38" s="892"/>
      <c r="BE38" s="722"/>
      <c r="BF38" s="788"/>
      <c r="BG38" s="786"/>
      <c r="BH38" s="786"/>
      <c r="BI38" s="787"/>
    </row>
    <row r="39" spans="2:61" ht="10.5" customHeight="1">
      <c r="B39" s="768"/>
      <c r="C39" s="406"/>
      <c r="D39" s="750"/>
      <c r="E39" s="751"/>
      <c r="F39" s="751"/>
      <c r="G39" s="751"/>
      <c r="H39" s="751"/>
      <c r="I39" s="751"/>
      <c r="J39" s="751"/>
      <c r="K39" s="751"/>
      <c r="L39" s="752"/>
      <c r="M39" s="900"/>
      <c r="N39" s="901"/>
      <c r="O39" s="901"/>
      <c r="P39" s="901"/>
      <c r="Q39" s="901"/>
      <c r="R39" s="901"/>
      <c r="S39" s="902"/>
      <c r="T39" s="686"/>
      <c r="U39" s="687"/>
      <c r="V39" s="687"/>
      <c r="W39" s="687"/>
      <c r="X39" s="687"/>
      <c r="Y39" s="687"/>
      <c r="Z39" s="687"/>
      <c r="AA39" s="687"/>
      <c r="AB39" s="687"/>
      <c r="AC39" s="233"/>
      <c r="AD39" s="408"/>
      <c r="AE39" s="406"/>
      <c r="AF39" s="721"/>
      <c r="AG39" s="910"/>
      <c r="AH39" s="911"/>
      <c r="AI39" s="911"/>
      <c r="AJ39" s="911"/>
      <c r="AK39" s="911"/>
      <c r="AL39" s="911"/>
      <c r="AM39" s="912"/>
      <c r="AN39" s="724"/>
      <c r="AO39" s="724"/>
      <c r="AP39" s="719"/>
      <c r="AQ39" s="764"/>
      <c r="AR39" s="704"/>
      <c r="AS39" s="677"/>
      <c r="AT39" s="678"/>
      <c r="AU39" s="679"/>
      <c r="AV39" s="686"/>
      <c r="AW39" s="687"/>
      <c r="AX39" s="687"/>
      <c r="AY39" s="687"/>
      <c r="AZ39" s="687"/>
      <c r="BA39" s="687"/>
      <c r="BB39" s="687"/>
      <c r="BC39" s="687"/>
      <c r="BD39" s="687"/>
      <c r="BE39" s="723"/>
      <c r="BF39" s="788"/>
      <c r="BG39" s="786"/>
      <c r="BH39" s="786"/>
      <c r="BI39" s="787"/>
    </row>
    <row r="40" spans="2:61" ht="7.5" customHeight="1">
      <c r="B40" s="768"/>
      <c r="C40" s="406"/>
      <c r="D40" s="750"/>
      <c r="E40" s="751"/>
      <c r="F40" s="751"/>
      <c r="G40" s="751"/>
      <c r="H40" s="751"/>
      <c r="I40" s="751"/>
      <c r="J40" s="751"/>
      <c r="K40" s="751"/>
      <c r="L40" s="752"/>
      <c r="M40" s="897" t="s">
        <v>290</v>
      </c>
      <c r="N40" s="898"/>
      <c r="O40" s="898"/>
      <c r="P40" s="898"/>
      <c r="Q40" s="898"/>
      <c r="R40" s="898"/>
      <c r="S40" s="899"/>
      <c r="T40" s="725"/>
      <c r="U40" s="726"/>
      <c r="V40" s="726"/>
      <c r="W40" s="726"/>
      <c r="X40" s="726"/>
      <c r="Y40" s="726"/>
      <c r="Z40" s="726"/>
      <c r="AA40" s="726"/>
      <c r="AB40" s="726"/>
      <c r="AD40" s="408"/>
      <c r="AE40" s="406"/>
      <c r="AF40" s="720"/>
      <c r="AG40" s="907"/>
      <c r="AH40" s="908"/>
      <c r="AI40" s="908"/>
      <c r="AJ40" s="908"/>
      <c r="AK40" s="908"/>
      <c r="AL40" s="908"/>
      <c r="AM40" s="909"/>
      <c r="AN40" s="235"/>
      <c r="AO40" s="235"/>
      <c r="AP40" s="408">
        <v>9.5</v>
      </c>
      <c r="AQ40" s="445"/>
      <c r="AR40" s="406"/>
      <c r="AS40" s="674"/>
      <c r="AT40" s="675"/>
      <c r="AU40" s="676"/>
      <c r="AV40" s="891"/>
      <c r="AW40" s="892"/>
      <c r="AX40" s="892"/>
      <c r="AY40" s="892"/>
      <c r="AZ40" s="892"/>
      <c r="BA40" s="892"/>
      <c r="BB40" s="892"/>
      <c r="BC40" s="892"/>
      <c r="BD40" s="892"/>
      <c r="BE40" s="238"/>
      <c r="BF40" s="788"/>
      <c r="BG40" s="786"/>
      <c r="BH40" s="786"/>
      <c r="BI40" s="787"/>
    </row>
    <row r="41" spans="2:61" ht="10.5" customHeight="1">
      <c r="B41" s="703"/>
      <c r="C41" s="704"/>
      <c r="D41" s="753"/>
      <c r="E41" s="754"/>
      <c r="F41" s="754"/>
      <c r="G41" s="754"/>
      <c r="H41" s="754"/>
      <c r="I41" s="754"/>
      <c r="J41" s="754"/>
      <c r="K41" s="754"/>
      <c r="L41" s="755"/>
      <c r="M41" s="900"/>
      <c r="N41" s="901"/>
      <c r="O41" s="901"/>
      <c r="P41" s="901"/>
      <c r="Q41" s="901"/>
      <c r="R41" s="901"/>
      <c r="S41" s="902"/>
      <c r="T41" s="686"/>
      <c r="U41" s="687"/>
      <c r="V41" s="687"/>
      <c r="W41" s="687"/>
      <c r="X41" s="687"/>
      <c r="Y41" s="687"/>
      <c r="Z41" s="687"/>
      <c r="AA41" s="687"/>
      <c r="AB41" s="687"/>
      <c r="AC41" s="236"/>
      <c r="AD41" s="719"/>
      <c r="AE41" s="704"/>
      <c r="AF41" s="721"/>
      <c r="AG41" s="910"/>
      <c r="AH41" s="911"/>
      <c r="AI41" s="911"/>
      <c r="AJ41" s="911"/>
      <c r="AK41" s="911"/>
      <c r="AL41" s="911"/>
      <c r="AM41" s="912"/>
      <c r="AN41" s="700"/>
      <c r="AO41" s="701"/>
      <c r="AP41" s="719"/>
      <c r="AQ41" s="764"/>
      <c r="AR41" s="704"/>
      <c r="AS41" s="677"/>
      <c r="AT41" s="678"/>
      <c r="AU41" s="679"/>
      <c r="AV41" s="686"/>
      <c r="AW41" s="687"/>
      <c r="AX41" s="687"/>
      <c r="AY41" s="687"/>
      <c r="AZ41" s="687"/>
      <c r="BA41" s="687"/>
      <c r="BB41" s="687"/>
      <c r="BC41" s="687"/>
      <c r="BD41" s="687"/>
      <c r="BE41" s="239"/>
      <c r="BF41" s="788"/>
      <c r="BG41" s="786"/>
      <c r="BH41" s="786"/>
      <c r="BI41" s="787"/>
    </row>
    <row r="42" spans="2:61" ht="7.5" customHeight="1">
      <c r="B42" s="702">
        <v>38</v>
      </c>
      <c r="C42" s="375"/>
      <c r="D42" s="775" t="s">
        <v>299</v>
      </c>
      <c r="E42" s="776"/>
      <c r="F42" s="776"/>
      <c r="G42" s="776"/>
      <c r="H42" s="776"/>
      <c r="I42" s="776"/>
      <c r="J42" s="776"/>
      <c r="K42" s="776"/>
      <c r="L42" s="777"/>
      <c r="M42" s="919" t="s">
        <v>285</v>
      </c>
      <c r="N42" s="920"/>
      <c r="O42" s="920"/>
      <c r="P42" s="920"/>
      <c r="Q42" s="920"/>
      <c r="R42" s="920"/>
      <c r="S42" s="921"/>
      <c r="T42" s="725"/>
      <c r="U42" s="726"/>
      <c r="V42" s="726"/>
      <c r="W42" s="726"/>
      <c r="X42" s="726"/>
      <c r="Y42" s="726"/>
      <c r="Z42" s="726"/>
      <c r="AA42" s="726"/>
      <c r="AB42" s="726"/>
      <c r="AC42" s="762"/>
      <c r="AD42" s="408">
        <v>22</v>
      </c>
      <c r="AE42" s="406"/>
      <c r="AF42" s="720"/>
      <c r="AG42" s="907"/>
      <c r="AH42" s="908"/>
      <c r="AI42" s="908"/>
      <c r="AJ42" s="908"/>
      <c r="AK42" s="908"/>
      <c r="AL42" s="908"/>
      <c r="AM42" s="909"/>
      <c r="AN42" s="734"/>
      <c r="AO42" s="735"/>
      <c r="AP42" s="369">
        <v>15</v>
      </c>
      <c r="AQ42" s="738"/>
      <c r="AR42" s="375"/>
      <c r="AS42" s="674"/>
      <c r="AT42" s="675"/>
      <c r="AU42" s="676"/>
      <c r="AV42" s="891"/>
      <c r="AW42" s="892"/>
      <c r="AX42" s="892"/>
      <c r="AY42" s="892"/>
      <c r="AZ42" s="892"/>
      <c r="BA42" s="892"/>
      <c r="BB42" s="892"/>
      <c r="BC42" s="892"/>
      <c r="BD42" s="892"/>
      <c r="BE42" s="732"/>
      <c r="BF42" s="788"/>
      <c r="BG42" s="786"/>
      <c r="BH42" s="786"/>
      <c r="BI42" s="787"/>
    </row>
    <row r="43" spans="2:61" ht="10.5" customHeight="1">
      <c r="B43" s="768"/>
      <c r="C43" s="406"/>
      <c r="D43" s="778"/>
      <c r="E43" s="779"/>
      <c r="F43" s="779"/>
      <c r="G43" s="779"/>
      <c r="H43" s="779"/>
      <c r="I43" s="779"/>
      <c r="J43" s="779"/>
      <c r="K43" s="779"/>
      <c r="L43" s="780"/>
      <c r="M43" s="922"/>
      <c r="N43" s="923"/>
      <c r="O43" s="923"/>
      <c r="P43" s="923"/>
      <c r="Q43" s="923"/>
      <c r="R43" s="923"/>
      <c r="S43" s="924"/>
      <c r="T43" s="686"/>
      <c r="U43" s="687"/>
      <c r="V43" s="687"/>
      <c r="W43" s="687"/>
      <c r="X43" s="687"/>
      <c r="Y43" s="687"/>
      <c r="Z43" s="687"/>
      <c r="AA43" s="687"/>
      <c r="AB43" s="687"/>
      <c r="AC43" s="763"/>
      <c r="AD43" s="719"/>
      <c r="AE43" s="704"/>
      <c r="AF43" s="721"/>
      <c r="AG43" s="910"/>
      <c r="AH43" s="911"/>
      <c r="AI43" s="911"/>
      <c r="AJ43" s="911"/>
      <c r="AK43" s="911"/>
      <c r="AL43" s="911"/>
      <c r="AM43" s="912"/>
      <c r="AN43" s="736"/>
      <c r="AO43" s="737"/>
      <c r="AP43" s="408"/>
      <c r="AQ43" s="445"/>
      <c r="AR43" s="406"/>
      <c r="AS43" s="677"/>
      <c r="AT43" s="678"/>
      <c r="AU43" s="679"/>
      <c r="AV43" s="686"/>
      <c r="AW43" s="687"/>
      <c r="AX43" s="687"/>
      <c r="AY43" s="687"/>
      <c r="AZ43" s="687"/>
      <c r="BA43" s="687"/>
      <c r="BB43" s="687"/>
      <c r="BC43" s="687"/>
      <c r="BD43" s="687"/>
      <c r="BE43" s="733"/>
      <c r="BF43" s="788"/>
      <c r="BG43" s="786"/>
      <c r="BH43" s="786"/>
      <c r="BI43" s="787"/>
    </row>
    <row r="44" spans="2:61" ht="7.5" customHeight="1">
      <c r="B44" s="768"/>
      <c r="C44" s="406"/>
      <c r="D44" s="778"/>
      <c r="E44" s="779"/>
      <c r="F44" s="779"/>
      <c r="G44" s="779"/>
      <c r="H44" s="779"/>
      <c r="I44" s="779"/>
      <c r="J44" s="779"/>
      <c r="K44" s="779"/>
      <c r="L44" s="780"/>
      <c r="M44" s="897" t="s">
        <v>289</v>
      </c>
      <c r="N44" s="898"/>
      <c r="O44" s="898"/>
      <c r="P44" s="898"/>
      <c r="Q44" s="898"/>
      <c r="R44" s="898"/>
      <c r="S44" s="899"/>
      <c r="T44" s="725"/>
      <c r="U44" s="726"/>
      <c r="V44" s="726"/>
      <c r="W44" s="726"/>
      <c r="X44" s="726"/>
      <c r="Y44" s="726"/>
      <c r="Z44" s="726"/>
      <c r="AA44" s="726"/>
      <c r="AB44" s="726"/>
      <c r="AC44" s="230"/>
      <c r="AD44" s="408">
        <v>23</v>
      </c>
      <c r="AE44" s="406"/>
      <c r="AF44" s="720"/>
      <c r="AG44" s="907"/>
      <c r="AH44" s="908"/>
      <c r="AI44" s="908"/>
      <c r="AJ44" s="908"/>
      <c r="AK44" s="908"/>
      <c r="AL44" s="908"/>
      <c r="AM44" s="909"/>
      <c r="AN44" s="231"/>
      <c r="AO44" s="230"/>
      <c r="AP44" s="408"/>
      <c r="AQ44" s="445"/>
      <c r="AR44" s="406"/>
      <c r="AS44" s="674"/>
      <c r="AT44" s="675"/>
      <c r="AU44" s="676"/>
      <c r="AV44" s="891"/>
      <c r="AW44" s="892"/>
      <c r="AX44" s="892"/>
      <c r="AY44" s="892"/>
      <c r="AZ44" s="892"/>
      <c r="BA44" s="892"/>
      <c r="BB44" s="892"/>
      <c r="BC44" s="892"/>
      <c r="BD44" s="892"/>
      <c r="BE44" s="722"/>
      <c r="BF44" s="788"/>
      <c r="BG44" s="786"/>
      <c r="BH44" s="786"/>
      <c r="BI44" s="787"/>
    </row>
    <row r="45" spans="2:61" ht="10.5" customHeight="1">
      <c r="B45" s="768"/>
      <c r="C45" s="406"/>
      <c r="D45" s="778"/>
      <c r="E45" s="779"/>
      <c r="F45" s="779"/>
      <c r="G45" s="779"/>
      <c r="H45" s="779"/>
      <c r="I45" s="779"/>
      <c r="J45" s="779"/>
      <c r="K45" s="779"/>
      <c r="L45" s="780"/>
      <c r="M45" s="900"/>
      <c r="N45" s="901"/>
      <c r="O45" s="901"/>
      <c r="P45" s="901"/>
      <c r="Q45" s="901"/>
      <c r="R45" s="901"/>
      <c r="S45" s="902"/>
      <c r="T45" s="686"/>
      <c r="U45" s="687"/>
      <c r="V45" s="687"/>
      <c r="W45" s="687"/>
      <c r="X45" s="687"/>
      <c r="Y45" s="687"/>
      <c r="Z45" s="687"/>
      <c r="AA45" s="687"/>
      <c r="AB45" s="687"/>
      <c r="AC45" s="233"/>
      <c r="AD45" s="408"/>
      <c r="AE45" s="406"/>
      <c r="AF45" s="721"/>
      <c r="AG45" s="910"/>
      <c r="AH45" s="911"/>
      <c r="AI45" s="911"/>
      <c r="AJ45" s="911"/>
      <c r="AK45" s="911"/>
      <c r="AL45" s="911"/>
      <c r="AM45" s="912"/>
      <c r="AN45" s="724"/>
      <c r="AO45" s="724"/>
      <c r="AP45" s="408"/>
      <c r="AQ45" s="445"/>
      <c r="AR45" s="406"/>
      <c r="AS45" s="677"/>
      <c r="AT45" s="678"/>
      <c r="AU45" s="679"/>
      <c r="AV45" s="686"/>
      <c r="AW45" s="687"/>
      <c r="AX45" s="687"/>
      <c r="AY45" s="687"/>
      <c r="AZ45" s="687"/>
      <c r="BA45" s="687"/>
      <c r="BB45" s="687"/>
      <c r="BC45" s="687"/>
      <c r="BD45" s="687"/>
      <c r="BE45" s="723"/>
      <c r="BF45" s="788"/>
      <c r="BG45" s="786"/>
      <c r="BH45" s="786"/>
      <c r="BI45" s="787"/>
    </row>
    <row r="46" spans="2:61" ht="7.5" customHeight="1">
      <c r="B46" s="768"/>
      <c r="C46" s="406"/>
      <c r="D46" s="778"/>
      <c r="E46" s="779"/>
      <c r="F46" s="779"/>
      <c r="G46" s="779"/>
      <c r="H46" s="779"/>
      <c r="I46" s="779"/>
      <c r="J46" s="779"/>
      <c r="K46" s="779"/>
      <c r="L46" s="780"/>
      <c r="M46" s="897" t="s">
        <v>290</v>
      </c>
      <c r="N46" s="898"/>
      <c r="O46" s="898"/>
      <c r="P46" s="898"/>
      <c r="Q46" s="898"/>
      <c r="R46" s="898"/>
      <c r="S46" s="899"/>
      <c r="T46" s="725"/>
      <c r="U46" s="726"/>
      <c r="V46" s="726"/>
      <c r="W46" s="726"/>
      <c r="X46" s="726"/>
      <c r="Y46" s="726"/>
      <c r="Z46" s="726"/>
      <c r="AA46" s="726"/>
      <c r="AB46" s="726"/>
      <c r="AD46" s="408"/>
      <c r="AE46" s="406"/>
      <c r="AF46" s="720"/>
      <c r="AG46" s="907"/>
      <c r="AH46" s="908"/>
      <c r="AI46" s="908"/>
      <c r="AJ46" s="908"/>
      <c r="AK46" s="908"/>
      <c r="AL46" s="908"/>
      <c r="AM46" s="909"/>
      <c r="AN46" s="235"/>
      <c r="AO46" s="235"/>
      <c r="AP46" s="369">
        <v>12</v>
      </c>
      <c r="AQ46" s="727"/>
      <c r="AR46" s="728"/>
      <c r="AS46" s="674"/>
      <c r="AT46" s="675"/>
      <c r="AU46" s="676"/>
      <c r="AV46" s="891"/>
      <c r="AW46" s="892"/>
      <c r="AX46" s="892"/>
      <c r="AY46" s="892"/>
      <c r="AZ46" s="892"/>
      <c r="BA46" s="892"/>
      <c r="BB46" s="892"/>
      <c r="BC46" s="892"/>
      <c r="BD46" s="892"/>
      <c r="BE46" s="238"/>
      <c r="BF46" s="788"/>
      <c r="BG46" s="786"/>
      <c r="BH46" s="786"/>
      <c r="BI46" s="787"/>
    </row>
    <row r="47" spans="2:61" ht="10.5" customHeight="1">
      <c r="B47" s="703"/>
      <c r="C47" s="704"/>
      <c r="D47" s="778"/>
      <c r="E47" s="779"/>
      <c r="F47" s="779"/>
      <c r="G47" s="779"/>
      <c r="H47" s="779"/>
      <c r="I47" s="779"/>
      <c r="J47" s="779"/>
      <c r="K47" s="779"/>
      <c r="L47" s="780"/>
      <c r="M47" s="900"/>
      <c r="N47" s="901"/>
      <c r="O47" s="901"/>
      <c r="P47" s="901"/>
      <c r="Q47" s="901"/>
      <c r="R47" s="901"/>
      <c r="S47" s="902"/>
      <c r="T47" s="686"/>
      <c r="U47" s="687"/>
      <c r="V47" s="687"/>
      <c r="W47" s="687"/>
      <c r="X47" s="687"/>
      <c r="Y47" s="687"/>
      <c r="Z47" s="687"/>
      <c r="AA47" s="687"/>
      <c r="AB47" s="687"/>
      <c r="AC47" s="236"/>
      <c r="AD47" s="719"/>
      <c r="AE47" s="704"/>
      <c r="AF47" s="721"/>
      <c r="AG47" s="910"/>
      <c r="AH47" s="911"/>
      <c r="AI47" s="911"/>
      <c r="AJ47" s="911"/>
      <c r="AK47" s="911"/>
      <c r="AL47" s="911"/>
      <c r="AM47" s="912"/>
      <c r="AN47" s="700"/>
      <c r="AO47" s="701"/>
      <c r="AP47" s="729"/>
      <c r="AQ47" s="730"/>
      <c r="AR47" s="731"/>
      <c r="AS47" s="677"/>
      <c r="AT47" s="678"/>
      <c r="AU47" s="679"/>
      <c r="AV47" s="686"/>
      <c r="AW47" s="687"/>
      <c r="AX47" s="687"/>
      <c r="AY47" s="687"/>
      <c r="AZ47" s="687"/>
      <c r="BA47" s="687"/>
      <c r="BB47" s="687"/>
      <c r="BC47" s="687"/>
      <c r="BD47" s="687"/>
      <c r="BE47" s="239"/>
      <c r="BF47" s="788"/>
      <c r="BG47" s="786"/>
      <c r="BH47" s="786"/>
      <c r="BI47" s="787"/>
    </row>
    <row r="48" spans="2:61" ht="7.5" customHeight="1">
      <c r="B48" s="702">
        <v>36</v>
      </c>
      <c r="C48" s="375"/>
      <c r="D48" s="769" t="s">
        <v>300</v>
      </c>
      <c r="E48" s="770"/>
      <c r="F48" s="770"/>
      <c r="G48" s="925" t="s">
        <v>301</v>
      </c>
      <c r="H48" s="926"/>
      <c r="I48" s="926"/>
      <c r="J48" s="926"/>
      <c r="K48" s="926"/>
      <c r="L48" s="927"/>
      <c r="M48" s="919" t="s">
        <v>285</v>
      </c>
      <c r="N48" s="920"/>
      <c r="O48" s="920"/>
      <c r="P48" s="920"/>
      <c r="Q48" s="920"/>
      <c r="R48" s="920"/>
      <c r="S48" s="921"/>
      <c r="T48" s="725"/>
      <c r="U48" s="726"/>
      <c r="V48" s="726"/>
      <c r="W48" s="726"/>
      <c r="X48" s="726"/>
      <c r="Y48" s="726"/>
      <c r="Z48" s="726"/>
      <c r="AA48" s="726"/>
      <c r="AB48" s="726"/>
      <c r="AC48" s="762"/>
      <c r="AD48" s="408">
        <v>38</v>
      </c>
      <c r="AE48" s="406"/>
      <c r="AF48" s="720"/>
      <c r="AG48" s="907"/>
      <c r="AH48" s="908"/>
      <c r="AI48" s="908"/>
      <c r="AJ48" s="908"/>
      <c r="AK48" s="908"/>
      <c r="AL48" s="908"/>
      <c r="AM48" s="909"/>
      <c r="AN48" s="734"/>
      <c r="AO48" s="735"/>
      <c r="AP48" s="369">
        <v>7.5</v>
      </c>
      <c r="AQ48" s="727"/>
      <c r="AR48" s="728"/>
      <c r="AS48" s="674"/>
      <c r="AT48" s="675"/>
      <c r="AU48" s="676"/>
      <c r="AV48" s="891"/>
      <c r="AW48" s="892"/>
      <c r="AX48" s="892"/>
      <c r="AY48" s="892"/>
      <c r="AZ48" s="892"/>
      <c r="BA48" s="892"/>
      <c r="BB48" s="892"/>
      <c r="BC48" s="892"/>
      <c r="BD48" s="892"/>
      <c r="BE48" s="732"/>
      <c r="BF48" s="788"/>
      <c r="BG48" s="786"/>
      <c r="BH48" s="786"/>
      <c r="BI48" s="787"/>
    </row>
    <row r="49" spans="2:61" ht="10.5" customHeight="1">
      <c r="B49" s="768"/>
      <c r="C49" s="406"/>
      <c r="D49" s="771"/>
      <c r="E49" s="772"/>
      <c r="F49" s="772"/>
      <c r="G49" s="928"/>
      <c r="H49" s="929"/>
      <c r="I49" s="929"/>
      <c r="J49" s="929"/>
      <c r="K49" s="929"/>
      <c r="L49" s="930"/>
      <c r="M49" s="922"/>
      <c r="N49" s="923"/>
      <c r="O49" s="923"/>
      <c r="P49" s="923"/>
      <c r="Q49" s="923"/>
      <c r="R49" s="923"/>
      <c r="S49" s="924"/>
      <c r="T49" s="686"/>
      <c r="U49" s="687"/>
      <c r="V49" s="687"/>
      <c r="W49" s="687"/>
      <c r="X49" s="687"/>
      <c r="Y49" s="687"/>
      <c r="Z49" s="687"/>
      <c r="AA49" s="687"/>
      <c r="AB49" s="687"/>
      <c r="AC49" s="763"/>
      <c r="AD49" s="719"/>
      <c r="AE49" s="704"/>
      <c r="AF49" s="721"/>
      <c r="AG49" s="910"/>
      <c r="AH49" s="911"/>
      <c r="AI49" s="911"/>
      <c r="AJ49" s="911"/>
      <c r="AK49" s="911"/>
      <c r="AL49" s="911"/>
      <c r="AM49" s="912"/>
      <c r="AN49" s="736"/>
      <c r="AO49" s="737"/>
      <c r="AP49" s="729"/>
      <c r="AQ49" s="730"/>
      <c r="AR49" s="731"/>
      <c r="AS49" s="677"/>
      <c r="AT49" s="678"/>
      <c r="AU49" s="679"/>
      <c r="AV49" s="686"/>
      <c r="AW49" s="687"/>
      <c r="AX49" s="687"/>
      <c r="AY49" s="687"/>
      <c r="AZ49" s="687"/>
      <c r="BA49" s="687"/>
      <c r="BB49" s="687"/>
      <c r="BC49" s="687"/>
      <c r="BD49" s="687"/>
      <c r="BE49" s="733"/>
      <c r="BF49" s="788"/>
      <c r="BG49" s="786"/>
      <c r="BH49" s="786"/>
      <c r="BI49" s="787"/>
    </row>
    <row r="50" spans="2:61" ht="7.5" customHeight="1">
      <c r="B50" s="768"/>
      <c r="C50" s="406"/>
      <c r="D50" s="771"/>
      <c r="E50" s="772"/>
      <c r="F50" s="772"/>
      <c r="G50" s="928"/>
      <c r="H50" s="929"/>
      <c r="I50" s="929"/>
      <c r="J50" s="929"/>
      <c r="K50" s="929"/>
      <c r="L50" s="930"/>
      <c r="M50" s="897" t="s">
        <v>289</v>
      </c>
      <c r="N50" s="898"/>
      <c r="O50" s="898"/>
      <c r="P50" s="898"/>
      <c r="Q50" s="898"/>
      <c r="R50" s="898"/>
      <c r="S50" s="899"/>
      <c r="T50" s="725"/>
      <c r="U50" s="726"/>
      <c r="V50" s="726"/>
      <c r="W50" s="726"/>
      <c r="X50" s="726"/>
      <c r="Y50" s="726"/>
      <c r="Z50" s="726"/>
      <c r="AA50" s="726"/>
      <c r="AB50" s="726"/>
      <c r="AC50" s="230"/>
      <c r="AD50" s="408">
        <v>40</v>
      </c>
      <c r="AE50" s="406"/>
      <c r="AF50" s="720"/>
      <c r="AG50" s="907"/>
      <c r="AH50" s="908"/>
      <c r="AI50" s="908"/>
      <c r="AJ50" s="908"/>
      <c r="AK50" s="908"/>
      <c r="AL50" s="908"/>
      <c r="AM50" s="909"/>
      <c r="AN50" s="231"/>
      <c r="AO50" s="230"/>
      <c r="AP50" s="369">
        <v>6.5</v>
      </c>
      <c r="AQ50" s="738"/>
      <c r="AR50" s="375"/>
      <c r="AS50" s="674"/>
      <c r="AT50" s="675"/>
      <c r="AU50" s="676"/>
      <c r="AV50" s="891"/>
      <c r="AW50" s="892"/>
      <c r="AX50" s="892"/>
      <c r="AY50" s="892"/>
      <c r="AZ50" s="892"/>
      <c r="BA50" s="892"/>
      <c r="BB50" s="892"/>
      <c r="BC50" s="892"/>
      <c r="BD50" s="892"/>
      <c r="BE50" s="722"/>
      <c r="BF50" s="788"/>
      <c r="BG50" s="786"/>
      <c r="BH50" s="786"/>
      <c r="BI50" s="787"/>
    </row>
    <row r="51" spans="2:61" ht="10.5" customHeight="1">
      <c r="B51" s="768"/>
      <c r="C51" s="406"/>
      <c r="D51" s="771"/>
      <c r="E51" s="772"/>
      <c r="F51" s="772"/>
      <c r="G51" s="928"/>
      <c r="H51" s="929"/>
      <c r="I51" s="929"/>
      <c r="J51" s="929"/>
      <c r="K51" s="929"/>
      <c r="L51" s="930"/>
      <c r="M51" s="900"/>
      <c r="N51" s="901"/>
      <c r="O51" s="901"/>
      <c r="P51" s="901"/>
      <c r="Q51" s="901"/>
      <c r="R51" s="901"/>
      <c r="S51" s="902"/>
      <c r="T51" s="686"/>
      <c r="U51" s="687"/>
      <c r="V51" s="687"/>
      <c r="W51" s="687"/>
      <c r="X51" s="687"/>
      <c r="Y51" s="687"/>
      <c r="Z51" s="687"/>
      <c r="AA51" s="687"/>
      <c r="AB51" s="687"/>
      <c r="AC51" s="233"/>
      <c r="AD51" s="719"/>
      <c r="AE51" s="704"/>
      <c r="AF51" s="721"/>
      <c r="AG51" s="910"/>
      <c r="AH51" s="911"/>
      <c r="AI51" s="911"/>
      <c r="AJ51" s="911"/>
      <c r="AK51" s="911"/>
      <c r="AL51" s="911"/>
      <c r="AM51" s="912"/>
      <c r="AN51" s="724"/>
      <c r="AO51" s="724"/>
      <c r="AP51" s="408"/>
      <c r="AQ51" s="445"/>
      <c r="AR51" s="406"/>
      <c r="AS51" s="677"/>
      <c r="AT51" s="678"/>
      <c r="AU51" s="679"/>
      <c r="AV51" s="686"/>
      <c r="AW51" s="687"/>
      <c r="AX51" s="687"/>
      <c r="AY51" s="687"/>
      <c r="AZ51" s="687"/>
      <c r="BA51" s="687"/>
      <c r="BB51" s="687"/>
      <c r="BC51" s="687"/>
      <c r="BD51" s="687"/>
      <c r="BE51" s="723"/>
      <c r="BF51" s="788"/>
      <c r="BG51" s="786"/>
      <c r="BH51" s="786"/>
      <c r="BI51" s="787"/>
    </row>
    <row r="52" spans="2:61" ht="7.5" customHeight="1">
      <c r="B52" s="768"/>
      <c r="C52" s="406"/>
      <c r="D52" s="771"/>
      <c r="E52" s="772"/>
      <c r="F52" s="772"/>
      <c r="G52" s="928"/>
      <c r="H52" s="929"/>
      <c r="I52" s="929"/>
      <c r="J52" s="929"/>
      <c r="K52" s="929"/>
      <c r="L52" s="930"/>
      <c r="M52" s="897" t="s">
        <v>290</v>
      </c>
      <c r="N52" s="898"/>
      <c r="O52" s="898"/>
      <c r="P52" s="898"/>
      <c r="Q52" s="898"/>
      <c r="R52" s="898"/>
      <c r="S52" s="899"/>
      <c r="T52" s="725"/>
      <c r="U52" s="726"/>
      <c r="V52" s="726"/>
      <c r="W52" s="726"/>
      <c r="X52" s="726"/>
      <c r="Y52" s="726"/>
      <c r="Z52" s="726"/>
      <c r="AA52" s="726"/>
      <c r="AB52" s="726"/>
      <c r="AD52" s="408">
        <v>38</v>
      </c>
      <c r="AE52" s="406"/>
      <c r="AF52" s="720"/>
      <c r="AG52" s="907"/>
      <c r="AH52" s="908"/>
      <c r="AI52" s="908"/>
      <c r="AJ52" s="908"/>
      <c r="AK52" s="908"/>
      <c r="AL52" s="908"/>
      <c r="AM52" s="909"/>
      <c r="AN52" s="235"/>
      <c r="AO52" s="235"/>
      <c r="AP52" s="408"/>
      <c r="AQ52" s="445"/>
      <c r="AR52" s="406"/>
      <c r="AS52" s="674"/>
      <c r="AT52" s="675"/>
      <c r="AU52" s="676"/>
      <c r="AV52" s="891"/>
      <c r="AW52" s="892"/>
      <c r="AX52" s="892"/>
      <c r="AY52" s="892"/>
      <c r="AZ52" s="892"/>
      <c r="BA52" s="892"/>
      <c r="BB52" s="892"/>
      <c r="BC52" s="892"/>
      <c r="BD52" s="892"/>
      <c r="BE52" s="238"/>
      <c r="BF52" s="788"/>
      <c r="BG52" s="786"/>
      <c r="BH52" s="786"/>
      <c r="BI52" s="787"/>
    </row>
    <row r="53" spans="2:61" ht="10.5" customHeight="1">
      <c r="B53" s="768"/>
      <c r="C53" s="406"/>
      <c r="D53" s="771"/>
      <c r="E53" s="772"/>
      <c r="F53" s="772"/>
      <c r="G53" s="931"/>
      <c r="H53" s="932"/>
      <c r="I53" s="932"/>
      <c r="J53" s="932"/>
      <c r="K53" s="932"/>
      <c r="L53" s="933"/>
      <c r="M53" s="900"/>
      <c r="N53" s="901"/>
      <c r="O53" s="901"/>
      <c r="P53" s="901"/>
      <c r="Q53" s="901"/>
      <c r="R53" s="901"/>
      <c r="S53" s="902"/>
      <c r="T53" s="686"/>
      <c r="U53" s="687"/>
      <c r="V53" s="687"/>
      <c r="W53" s="687"/>
      <c r="X53" s="687"/>
      <c r="Y53" s="687"/>
      <c r="Z53" s="687"/>
      <c r="AA53" s="687"/>
      <c r="AB53" s="687"/>
      <c r="AC53" s="236"/>
      <c r="AD53" s="719"/>
      <c r="AE53" s="704"/>
      <c r="AF53" s="721"/>
      <c r="AG53" s="910"/>
      <c r="AH53" s="911"/>
      <c r="AI53" s="911"/>
      <c r="AJ53" s="911"/>
      <c r="AK53" s="911"/>
      <c r="AL53" s="911"/>
      <c r="AM53" s="912"/>
      <c r="AN53" s="700"/>
      <c r="AO53" s="701"/>
      <c r="AP53" s="719"/>
      <c r="AQ53" s="764"/>
      <c r="AR53" s="704"/>
      <c r="AS53" s="677"/>
      <c r="AT53" s="678"/>
      <c r="AU53" s="679"/>
      <c r="AV53" s="686"/>
      <c r="AW53" s="687"/>
      <c r="AX53" s="687"/>
      <c r="AY53" s="687"/>
      <c r="AZ53" s="687"/>
      <c r="BA53" s="687"/>
      <c r="BB53" s="687"/>
      <c r="BC53" s="687"/>
      <c r="BD53" s="687"/>
      <c r="BE53" s="239"/>
      <c r="BF53" s="788"/>
      <c r="BG53" s="786"/>
      <c r="BH53" s="786"/>
      <c r="BI53" s="787"/>
    </row>
    <row r="54" spans="2:61" ht="7.5" customHeight="1">
      <c r="B54" s="768"/>
      <c r="C54" s="406"/>
      <c r="D54" s="771"/>
      <c r="E54" s="772"/>
      <c r="F54" s="772"/>
      <c r="G54" s="765" t="s">
        <v>302</v>
      </c>
      <c r="H54" s="766"/>
      <c r="I54" s="766"/>
      <c r="J54" s="766"/>
      <c r="K54" s="766"/>
      <c r="L54" s="767"/>
      <c r="M54" s="919" t="s">
        <v>285</v>
      </c>
      <c r="N54" s="920"/>
      <c r="O54" s="920"/>
      <c r="P54" s="920"/>
      <c r="Q54" s="920"/>
      <c r="R54" s="920"/>
      <c r="S54" s="921"/>
      <c r="T54" s="725"/>
      <c r="U54" s="726"/>
      <c r="V54" s="726"/>
      <c r="W54" s="726"/>
      <c r="X54" s="726"/>
      <c r="Y54" s="726"/>
      <c r="Z54" s="726"/>
      <c r="AA54" s="726"/>
      <c r="AB54" s="726"/>
      <c r="AC54" s="762"/>
      <c r="AD54" s="369">
        <v>21</v>
      </c>
      <c r="AE54" s="728"/>
      <c r="AF54" s="720"/>
      <c r="AG54" s="907"/>
      <c r="AH54" s="908"/>
      <c r="AI54" s="908"/>
      <c r="AJ54" s="908"/>
      <c r="AK54" s="908"/>
      <c r="AL54" s="908"/>
      <c r="AM54" s="909"/>
      <c r="AN54" s="734"/>
      <c r="AO54" s="735"/>
      <c r="AP54" s="369">
        <v>7.5</v>
      </c>
      <c r="AQ54" s="727"/>
      <c r="AR54" s="728"/>
      <c r="AS54" s="674"/>
      <c r="AT54" s="675"/>
      <c r="AU54" s="676"/>
      <c r="AV54" s="891"/>
      <c r="AW54" s="892"/>
      <c r="AX54" s="892"/>
      <c r="AY54" s="892"/>
      <c r="AZ54" s="892"/>
      <c r="BA54" s="892"/>
      <c r="BB54" s="892"/>
      <c r="BC54" s="892"/>
      <c r="BD54" s="892"/>
      <c r="BE54" s="732"/>
      <c r="BF54" s="788"/>
      <c r="BG54" s="786"/>
      <c r="BH54" s="786"/>
      <c r="BI54" s="787"/>
    </row>
    <row r="55" spans="2:61" ht="10.5" customHeight="1">
      <c r="B55" s="768"/>
      <c r="C55" s="406"/>
      <c r="D55" s="771"/>
      <c r="E55" s="772"/>
      <c r="F55" s="772"/>
      <c r="G55" s="765"/>
      <c r="H55" s="766"/>
      <c r="I55" s="766"/>
      <c r="J55" s="766"/>
      <c r="K55" s="766"/>
      <c r="L55" s="767"/>
      <c r="M55" s="922"/>
      <c r="N55" s="923"/>
      <c r="O55" s="923"/>
      <c r="P55" s="923"/>
      <c r="Q55" s="923"/>
      <c r="R55" s="923"/>
      <c r="S55" s="924"/>
      <c r="T55" s="686"/>
      <c r="U55" s="687"/>
      <c r="V55" s="687"/>
      <c r="W55" s="687"/>
      <c r="X55" s="687"/>
      <c r="Y55" s="687"/>
      <c r="Z55" s="687"/>
      <c r="AA55" s="687"/>
      <c r="AB55" s="687"/>
      <c r="AC55" s="763"/>
      <c r="AD55" s="729"/>
      <c r="AE55" s="731"/>
      <c r="AF55" s="721"/>
      <c r="AG55" s="910"/>
      <c r="AH55" s="911"/>
      <c r="AI55" s="911"/>
      <c r="AJ55" s="911"/>
      <c r="AK55" s="911"/>
      <c r="AL55" s="911"/>
      <c r="AM55" s="912"/>
      <c r="AN55" s="736"/>
      <c r="AO55" s="737"/>
      <c r="AP55" s="729"/>
      <c r="AQ55" s="730"/>
      <c r="AR55" s="731"/>
      <c r="AS55" s="677"/>
      <c r="AT55" s="678"/>
      <c r="AU55" s="679"/>
      <c r="AV55" s="686"/>
      <c r="AW55" s="687"/>
      <c r="AX55" s="687"/>
      <c r="AY55" s="687"/>
      <c r="AZ55" s="687"/>
      <c r="BA55" s="687"/>
      <c r="BB55" s="687"/>
      <c r="BC55" s="687"/>
      <c r="BD55" s="687"/>
      <c r="BE55" s="733"/>
      <c r="BF55" s="788"/>
      <c r="BG55" s="786"/>
      <c r="BH55" s="786"/>
      <c r="BI55" s="787"/>
    </row>
    <row r="56" spans="2:61" ht="7.5" customHeight="1">
      <c r="B56" s="768"/>
      <c r="C56" s="406"/>
      <c r="D56" s="771"/>
      <c r="E56" s="772"/>
      <c r="F56" s="772"/>
      <c r="G56" s="765"/>
      <c r="H56" s="766"/>
      <c r="I56" s="766"/>
      <c r="J56" s="766"/>
      <c r="K56" s="766"/>
      <c r="L56" s="767"/>
      <c r="M56" s="897" t="s">
        <v>289</v>
      </c>
      <c r="N56" s="898"/>
      <c r="O56" s="898"/>
      <c r="P56" s="898"/>
      <c r="Q56" s="898"/>
      <c r="R56" s="898"/>
      <c r="S56" s="899"/>
      <c r="T56" s="725"/>
      <c r="U56" s="726"/>
      <c r="V56" s="726"/>
      <c r="W56" s="726"/>
      <c r="X56" s="726"/>
      <c r="Y56" s="726"/>
      <c r="Z56" s="726"/>
      <c r="AA56" s="726"/>
      <c r="AB56" s="726"/>
      <c r="AC56" s="230"/>
      <c r="AD56" s="369">
        <v>22</v>
      </c>
      <c r="AE56" s="728"/>
      <c r="AF56" s="720"/>
      <c r="AG56" s="907"/>
      <c r="AH56" s="908"/>
      <c r="AI56" s="908"/>
      <c r="AJ56" s="908"/>
      <c r="AK56" s="908"/>
      <c r="AL56" s="908"/>
      <c r="AM56" s="909"/>
      <c r="AN56" s="231"/>
      <c r="AO56" s="230"/>
      <c r="AP56" s="369">
        <v>6.5</v>
      </c>
      <c r="AQ56" s="738"/>
      <c r="AR56" s="375"/>
      <c r="AS56" s="674"/>
      <c r="AT56" s="675"/>
      <c r="AU56" s="676"/>
      <c r="AV56" s="891"/>
      <c r="AW56" s="892"/>
      <c r="AX56" s="892"/>
      <c r="AY56" s="892"/>
      <c r="AZ56" s="892"/>
      <c r="BA56" s="892"/>
      <c r="BB56" s="892"/>
      <c r="BC56" s="892"/>
      <c r="BD56" s="892"/>
      <c r="BE56" s="722"/>
      <c r="BF56" s="788"/>
      <c r="BG56" s="786"/>
      <c r="BH56" s="786"/>
      <c r="BI56" s="787"/>
    </row>
    <row r="57" spans="2:61" ht="10.5" customHeight="1">
      <c r="B57" s="768"/>
      <c r="C57" s="406"/>
      <c r="D57" s="771"/>
      <c r="E57" s="772"/>
      <c r="F57" s="772"/>
      <c r="G57" s="765"/>
      <c r="H57" s="766"/>
      <c r="I57" s="766"/>
      <c r="J57" s="766"/>
      <c r="K57" s="766"/>
      <c r="L57" s="767"/>
      <c r="M57" s="900"/>
      <c r="N57" s="901"/>
      <c r="O57" s="901"/>
      <c r="P57" s="901"/>
      <c r="Q57" s="901"/>
      <c r="R57" s="901"/>
      <c r="S57" s="902"/>
      <c r="T57" s="686"/>
      <c r="U57" s="687"/>
      <c r="V57" s="687"/>
      <c r="W57" s="687"/>
      <c r="X57" s="687"/>
      <c r="Y57" s="687"/>
      <c r="Z57" s="687"/>
      <c r="AA57" s="687"/>
      <c r="AB57" s="687"/>
      <c r="AC57" s="233"/>
      <c r="AD57" s="729"/>
      <c r="AE57" s="731"/>
      <c r="AF57" s="721"/>
      <c r="AG57" s="910"/>
      <c r="AH57" s="911"/>
      <c r="AI57" s="911"/>
      <c r="AJ57" s="911"/>
      <c r="AK57" s="911"/>
      <c r="AL57" s="911"/>
      <c r="AM57" s="912"/>
      <c r="AN57" s="724"/>
      <c r="AO57" s="724"/>
      <c r="AP57" s="408"/>
      <c r="AQ57" s="445"/>
      <c r="AR57" s="406"/>
      <c r="AS57" s="677"/>
      <c r="AT57" s="678"/>
      <c r="AU57" s="679"/>
      <c r="AV57" s="686"/>
      <c r="AW57" s="687"/>
      <c r="AX57" s="687"/>
      <c r="AY57" s="687"/>
      <c r="AZ57" s="687"/>
      <c r="BA57" s="687"/>
      <c r="BB57" s="687"/>
      <c r="BC57" s="687"/>
      <c r="BD57" s="687"/>
      <c r="BE57" s="723"/>
      <c r="BF57" s="788"/>
      <c r="BG57" s="786"/>
      <c r="BH57" s="786"/>
      <c r="BI57" s="787"/>
    </row>
    <row r="58" spans="2:61" ht="7.5" customHeight="1">
      <c r="B58" s="768"/>
      <c r="C58" s="406"/>
      <c r="D58" s="771"/>
      <c r="E58" s="772"/>
      <c r="F58" s="772"/>
      <c r="G58" s="765"/>
      <c r="H58" s="766"/>
      <c r="I58" s="766"/>
      <c r="J58" s="766"/>
      <c r="K58" s="766"/>
      <c r="L58" s="767"/>
      <c r="M58" s="897" t="s">
        <v>290</v>
      </c>
      <c r="N58" s="898"/>
      <c r="O58" s="898"/>
      <c r="P58" s="898"/>
      <c r="Q58" s="898"/>
      <c r="R58" s="898"/>
      <c r="S58" s="899"/>
      <c r="T58" s="725"/>
      <c r="U58" s="726"/>
      <c r="V58" s="726"/>
      <c r="W58" s="726"/>
      <c r="X58" s="726"/>
      <c r="Y58" s="726"/>
      <c r="Z58" s="726"/>
      <c r="AA58" s="726"/>
      <c r="AB58" s="726"/>
      <c r="AD58" s="408">
        <v>21</v>
      </c>
      <c r="AE58" s="406"/>
      <c r="AF58" s="720"/>
      <c r="AG58" s="907"/>
      <c r="AH58" s="908"/>
      <c r="AI58" s="908"/>
      <c r="AJ58" s="908"/>
      <c r="AK58" s="908"/>
      <c r="AL58" s="908"/>
      <c r="AM58" s="909"/>
      <c r="AN58" s="235"/>
      <c r="AO58" s="235"/>
      <c r="AP58" s="408"/>
      <c r="AQ58" s="445"/>
      <c r="AR58" s="406"/>
      <c r="AS58" s="674"/>
      <c r="AT58" s="675"/>
      <c r="AU58" s="676"/>
      <c r="AV58" s="891"/>
      <c r="AW58" s="892"/>
      <c r="AX58" s="892"/>
      <c r="AY58" s="892"/>
      <c r="AZ58" s="892"/>
      <c r="BA58" s="892"/>
      <c r="BB58" s="892"/>
      <c r="BC58" s="892"/>
      <c r="BD58" s="892"/>
      <c r="BE58" s="238"/>
      <c r="BF58" s="788"/>
      <c r="BG58" s="786"/>
      <c r="BH58" s="786"/>
      <c r="BI58" s="787"/>
    </row>
    <row r="59" spans="2:61" ht="10.5" customHeight="1">
      <c r="B59" s="703"/>
      <c r="C59" s="704"/>
      <c r="D59" s="773"/>
      <c r="E59" s="774"/>
      <c r="F59" s="774"/>
      <c r="G59" s="765"/>
      <c r="H59" s="766"/>
      <c r="I59" s="766"/>
      <c r="J59" s="766"/>
      <c r="K59" s="766"/>
      <c r="L59" s="767"/>
      <c r="M59" s="900"/>
      <c r="N59" s="901"/>
      <c r="O59" s="901"/>
      <c r="P59" s="901"/>
      <c r="Q59" s="901"/>
      <c r="R59" s="901"/>
      <c r="S59" s="902"/>
      <c r="T59" s="686"/>
      <c r="U59" s="687"/>
      <c r="V59" s="687"/>
      <c r="W59" s="687"/>
      <c r="X59" s="687"/>
      <c r="Y59" s="687"/>
      <c r="Z59" s="687"/>
      <c r="AA59" s="687"/>
      <c r="AB59" s="687"/>
      <c r="AC59" s="236"/>
      <c r="AD59" s="719"/>
      <c r="AE59" s="704"/>
      <c r="AF59" s="721"/>
      <c r="AG59" s="910"/>
      <c r="AH59" s="911"/>
      <c r="AI59" s="911"/>
      <c r="AJ59" s="911"/>
      <c r="AK59" s="911"/>
      <c r="AL59" s="911"/>
      <c r="AM59" s="912"/>
      <c r="AN59" s="700"/>
      <c r="AO59" s="701"/>
      <c r="AP59" s="719"/>
      <c r="AQ59" s="764"/>
      <c r="AR59" s="704"/>
      <c r="AS59" s="677"/>
      <c r="AT59" s="678"/>
      <c r="AU59" s="679"/>
      <c r="AV59" s="686"/>
      <c r="AW59" s="687"/>
      <c r="AX59" s="687"/>
      <c r="AY59" s="687"/>
      <c r="AZ59" s="687"/>
      <c r="BA59" s="687"/>
      <c r="BB59" s="687"/>
      <c r="BC59" s="687"/>
      <c r="BD59" s="687"/>
      <c r="BE59" s="239"/>
      <c r="BF59" s="788"/>
      <c r="BG59" s="786"/>
      <c r="BH59" s="786"/>
      <c r="BI59" s="787"/>
    </row>
    <row r="60" spans="2:61" ht="7.5" customHeight="1">
      <c r="B60" s="739">
        <v>37</v>
      </c>
      <c r="C60" s="740"/>
      <c r="D60" s="747" t="s">
        <v>303</v>
      </c>
      <c r="E60" s="748"/>
      <c r="F60" s="748"/>
      <c r="G60" s="748"/>
      <c r="H60" s="748"/>
      <c r="I60" s="748"/>
      <c r="J60" s="748"/>
      <c r="K60" s="748"/>
      <c r="L60" s="749"/>
      <c r="M60" s="919" t="s">
        <v>285</v>
      </c>
      <c r="N60" s="920"/>
      <c r="O60" s="920"/>
      <c r="P60" s="920"/>
      <c r="Q60" s="920"/>
      <c r="R60" s="920"/>
      <c r="S60" s="921"/>
      <c r="T60" s="725"/>
      <c r="U60" s="726"/>
      <c r="V60" s="726"/>
      <c r="W60" s="726"/>
      <c r="X60" s="726"/>
      <c r="Y60" s="726"/>
      <c r="Z60" s="726"/>
      <c r="AA60" s="726"/>
      <c r="AB60" s="726"/>
      <c r="AC60" s="762"/>
      <c r="AD60" s="369">
        <v>23</v>
      </c>
      <c r="AE60" s="728"/>
      <c r="AF60" s="720"/>
      <c r="AG60" s="907"/>
      <c r="AH60" s="908"/>
      <c r="AI60" s="908"/>
      <c r="AJ60" s="908"/>
      <c r="AK60" s="908"/>
      <c r="AL60" s="908"/>
      <c r="AM60" s="909"/>
      <c r="AN60" s="734"/>
      <c r="AO60" s="735"/>
      <c r="AP60" s="369">
        <v>19</v>
      </c>
      <c r="AQ60" s="738"/>
      <c r="AR60" s="375"/>
      <c r="AS60" s="674"/>
      <c r="AT60" s="675"/>
      <c r="AU60" s="676"/>
      <c r="AV60" s="891"/>
      <c r="AW60" s="892"/>
      <c r="AX60" s="892"/>
      <c r="AY60" s="892"/>
      <c r="AZ60" s="892"/>
      <c r="BA60" s="892"/>
      <c r="BB60" s="892"/>
      <c r="BC60" s="892"/>
      <c r="BD60" s="892"/>
      <c r="BE60" s="732"/>
      <c r="BF60" s="788"/>
      <c r="BG60" s="786"/>
      <c r="BH60" s="786"/>
      <c r="BI60" s="787"/>
    </row>
    <row r="61" spans="2:61" ht="10.5" customHeight="1">
      <c r="B61" s="741"/>
      <c r="C61" s="742"/>
      <c r="D61" s="750"/>
      <c r="E61" s="751"/>
      <c r="F61" s="751"/>
      <c r="G61" s="751"/>
      <c r="H61" s="751"/>
      <c r="I61" s="751"/>
      <c r="J61" s="751"/>
      <c r="K61" s="751"/>
      <c r="L61" s="752"/>
      <c r="M61" s="922"/>
      <c r="N61" s="923"/>
      <c r="O61" s="923"/>
      <c r="P61" s="923"/>
      <c r="Q61" s="923"/>
      <c r="R61" s="923"/>
      <c r="S61" s="924"/>
      <c r="T61" s="686"/>
      <c r="U61" s="687"/>
      <c r="V61" s="687"/>
      <c r="W61" s="687"/>
      <c r="X61" s="687"/>
      <c r="Y61" s="687"/>
      <c r="Z61" s="687"/>
      <c r="AA61" s="687"/>
      <c r="AB61" s="687"/>
      <c r="AC61" s="763"/>
      <c r="AD61" s="729"/>
      <c r="AE61" s="731"/>
      <c r="AF61" s="721"/>
      <c r="AG61" s="910"/>
      <c r="AH61" s="911"/>
      <c r="AI61" s="911"/>
      <c r="AJ61" s="911"/>
      <c r="AK61" s="911"/>
      <c r="AL61" s="911"/>
      <c r="AM61" s="912"/>
      <c r="AN61" s="736"/>
      <c r="AO61" s="737"/>
      <c r="AP61" s="408"/>
      <c r="AQ61" s="445"/>
      <c r="AR61" s="406"/>
      <c r="AS61" s="677"/>
      <c r="AT61" s="678"/>
      <c r="AU61" s="679"/>
      <c r="AV61" s="686"/>
      <c r="AW61" s="687"/>
      <c r="AX61" s="687"/>
      <c r="AY61" s="687"/>
      <c r="AZ61" s="687"/>
      <c r="BA61" s="687"/>
      <c r="BB61" s="687"/>
      <c r="BC61" s="687"/>
      <c r="BD61" s="687"/>
      <c r="BE61" s="733"/>
      <c r="BF61" s="788"/>
      <c r="BG61" s="786"/>
      <c r="BH61" s="786"/>
      <c r="BI61" s="787"/>
    </row>
    <row r="62" spans="2:61" ht="7.5" customHeight="1">
      <c r="B62" s="741"/>
      <c r="C62" s="742"/>
      <c r="D62" s="750"/>
      <c r="E62" s="751"/>
      <c r="F62" s="751"/>
      <c r="G62" s="751"/>
      <c r="H62" s="751"/>
      <c r="I62" s="751"/>
      <c r="J62" s="751"/>
      <c r="K62" s="751"/>
      <c r="L62" s="752"/>
      <c r="M62" s="897" t="s">
        <v>289</v>
      </c>
      <c r="N62" s="898"/>
      <c r="O62" s="898"/>
      <c r="P62" s="898"/>
      <c r="Q62" s="898"/>
      <c r="R62" s="898"/>
      <c r="S62" s="899"/>
      <c r="T62" s="725"/>
      <c r="U62" s="726"/>
      <c r="V62" s="726"/>
      <c r="W62" s="726"/>
      <c r="X62" s="726"/>
      <c r="Y62" s="726"/>
      <c r="Z62" s="726"/>
      <c r="AA62" s="726"/>
      <c r="AB62" s="726"/>
      <c r="AC62" s="230"/>
      <c r="AD62" s="369">
        <v>24</v>
      </c>
      <c r="AE62" s="375"/>
      <c r="AF62" s="720"/>
      <c r="AG62" s="907"/>
      <c r="AH62" s="908"/>
      <c r="AI62" s="908"/>
      <c r="AJ62" s="908"/>
      <c r="AK62" s="908"/>
      <c r="AL62" s="908"/>
      <c r="AM62" s="909"/>
      <c r="AN62" s="231"/>
      <c r="AO62" s="230"/>
      <c r="AP62" s="369">
        <v>17</v>
      </c>
      <c r="AQ62" s="727"/>
      <c r="AR62" s="728"/>
      <c r="AS62" s="674"/>
      <c r="AT62" s="675"/>
      <c r="AU62" s="676"/>
      <c r="AV62" s="891"/>
      <c r="AW62" s="892"/>
      <c r="AX62" s="892"/>
      <c r="AY62" s="892"/>
      <c r="AZ62" s="892"/>
      <c r="BA62" s="892"/>
      <c r="BB62" s="892"/>
      <c r="BC62" s="892"/>
      <c r="BD62" s="892"/>
      <c r="BE62" s="722"/>
      <c r="BF62" s="788"/>
      <c r="BG62" s="786"/>
      <c r="BH62" s="786"/>
      <c r="BI62" s="787"/>
    </row>
    <row r="63" spans="2:61" ht="10.5" customHeight="1">
      <c r="B63" s="741"/>
      <c r="C63" s="742"/>
      <c r="D63" s="750"/>
      <c r="E63" s="751"/>
      <c r="F63" s="751"/>
      <c r="G63" s="751"/>
      <c r="H63" s="751"/>
      <c r="I63" s="751"/>
      <c r="J63" s="751"/>
      <c r="K63" s="751"/>
      <c r="L63" s="752"/>
      <c r="M63" s="900"/>
      <c r="N63" s="901"/>
      <c r="O63" s="901"/>
      <c r="P63" s="901"/>
      <c r="Q63" s="901"/>
      <c r="R63" s="901"/>
      <c r="S63" s="902"/>
      <c r="T63" s="686"/>
      <c r="U63" s="687"/>
      <c r="V63" s="687"/>
      <c r="W63" s="687"/>
      <c r="X63" s="687"/>
      <c r="Y63" s="687"/>
      <c r="Z63" s="687"/>
      <c r="AA63" s="687"/>
      <c r="AB63" s="687"/>
      <c r="AC63" s="233"/>
      <c r="AD63" s="408"/>
      <c r="AE63" s="406"/>
      <c r="AF63" s="721"/>
      <c r="AG63" s="910"/>
      <c r="AH63" s="911"/>
      <c r="AI63" s="911"/>
      <c r="AJ63" s="911"/>
      <c r="AK63" s="911"/>
      <c r="AL63" s="911"/>
      <c r="AM63" s="912"/>
      <c r="AN63" s="724"/>
      <c r="AO63" s="724"/>
      <c r="AP63" s="729"/>
      <c r="AQ63" s="730"/>
      <c r="AR63" s="731"/>
      <c r="AS63" s="677"/>
      <c r="AT63" s="678"/>
      <c r="AU63" s="679"/>
      <c r="AV63" s="686"/>
      <c r="AW63" s="687"/>
      <c r="AX63" s="687"/>
      <c r="AY63" s="687"/>
      <c r="AZ63" s="687"/>
      <c r="BA63" s="687"/>
      <c r="BB63" s="687"/>
      <c r="BC63" s="687"/>
      <c r="BD63" s="687"/>
      <c r="BE63" s="723"/>
      <c r="BF63" s="788"/>
      <c r="BG63" s="786"/>
      <c r="BH63" s="786"/>
      <c r="BI63" s="787"/>
    </row>
    <row r="64" spans="2:61" ht="7.5" customHeight="1">
      <c r="B64" s="743"/>
      <c r="C64" s="744"/>
      <c r="D64" s="750"/>
      <c r="E64" s="751"/>
      <c r="F64" s="751"/>
      <c r="G64" s="751"/>
      <c r="H64" s="751"/>
      <c r="I64" s="751"/>
      <c r="J64" s="751"/>
      <c r="K64" s="751"/>
      <c r="L64" s="752"/>
      <c r="M64" s="897" t="s">
        <v>290</v>
      </c>
      <c r="N64" s="898"/>
      <c r="O64" s="898"/>
      <c r="P64" s="898"/>
      <c r="Q64" s="898"/>
      <c r="R64" s="898"/>
      <c r="S64" s="899"/>
      <c r="T64" s="725"/>
      <c r="U64" s="726"/>
      <c r="V64" s="726"/>
      <c r="W64" s="726"/>
      <c r="X64" s="726"/>
      <c r="Y64" s="726"/>
      <c r="Z64" s="726"/>
      <c r="AA64" s="726"/>
      <c r="AB64" s="726"/>
      <c r="AD64" s="408"/>
      <c r="AE64" s="406"/>
      <c r="AF64" s="720"/>
      <c r="AG64" s="907"/>
      <c r="AH64" s="908"/>
      <c r="AI64" s="908"/>
      <c r="AJ64" s="908"/>
      <c r="AK64" s="908"/>
      <c r="AL64" s="908"/>
      <c r="AM64" s="909"/>
      <c r="AN64" s="235"/>
      <c r="AO64" s="235"/>
      <c r="AP64" s="913">
        <v>15</v>
      </c>
      <c r="AQ64" s="914"/>
      <c r="AR64" s="915"/>
      <c r="AS64" s="674"/>
      <c r="AT64" s="675"/>
      <c r="AU64" s="676"/>
      <c r="AV64" s="891"/>
      <c r="AW64" s="892"/>
      <c r="AX64" s="892"/>
      <c r="AY64" s="892"/>
      <c r="AZ64" s="892"/>
      <c r="BA64" s="892"/>
      <c r="BB64" s="892"/>
      <c r="BC64" s="892"/>
      <c r="BD64" s="892"/>
      <c r="BE64" s="238"/>
      <c r="BF64" s="788"/>
      <c r="BG64" s="786"/>
      <c r="BH64" s="786"/>
      <c r="BI64" s="787"/>
    </row>
    <row r="65" spans="2:61" ht="10.5" customHeight="1">
      <c r="B65" s="745"/>
      <c r="C65" s="746"/>
      <c r="D65" s="753"/>
      <c r="E65" s="754"/>
      <c r="F65" s="754"/>
      <c r="G65" s="754"/>
      <c r="H65" s="754"/>
      <c r="I65" s="754"/>
      <c r="J65" s="754"/>
      <c r="K65" s="754"/>
      <c r="L65" s="755"/>
      <c r="M65" s="900"/>
      <c r="N65" s="901"/>
      <c r="O65" s="901"/>
      <c r="P65" s="901"/>
      <c r="Q65" s="901"/>
      <c r="R65" s="901"/>
      <c r="S65" s="902"/>
      <c r="T65" s="686"/>
      <c r="U65" s="687"/>
      <c r="V65" s="687"/>
      <c r="W65" s="687"/>
      <c r="X65" s="687"/>
      <c r="Y65" s="687"/>
      <c r="Z65" s="687"/>
      <c r="AA65" s="687"/>
      <c r="AB65" s="687"/>
      <c r="AC65" s="236"/>
      <c r="AD65" s="719"/>
      <c r="AE65" s="704"/>
      <c r="AF65" s="721"/>
      <c r="AG65" s="910"/>
      <c r="AH65" s="911"/>
      <c r="AI65" s="911"/>
      <c r="AJ65" s="911"/>
      <c r="AK65" s="911"/>
      <c r="AL65" s="911"/>
      <c r="AM65" s="912"/>
      <c r="AN65" s="700"/>
      <c r="AO65" s="701"/>
      <c r="AP65" s="916"/>
      <c r="AQ65" s="917"/>
      <c r="AR65" s="918"/>
      <c r="AS65" s="677"/>
      <c r="AT65" s="678"/>
      <c r="AU65" s="679"/>
      <c r="AV65" s="686"/>
      <c r="AW65" s="687"/>
      <c r="AX65" s="687"/>
      <c r="AY65" s="687"/>
      <c r="AZ65" s="687"/>
      <c r="BA65" s="687"/>
      <c r="BB65" s="687"/>
      <c r="BC65" s="687"/>
      <c r="BD65" s="687"/>
      <c r="BE65" s="239"/>
      <c r="BF65" s="788"/>
      <c r="BG65" s="786"/>
      <c r="BH65" s="786"/>
      <c r="BI65" s="787"/>
    </row>
    <row r="66" spans="2:61" ht="7.5" customHeight="1">
      <c r="B66" s="702"/>
      <c r="C66" s="375"/>
      <c r="D66" s="705"/>
      <c r="E66" s="706"/>
      <c r="F66" s="706"/>
      <c r="G66" s="706"/>
      <c r="H66" s="706"/>
      <c r="I66" s="706"/>
      <c r="J66" s="706"/>
      <c r="K66" s="706"/>
      <c r="L66" s="707"/>
      <c r="M66" s="897" t="s">
        <v>304</v>
      </c>
      <c r="N66" s="898"/>
      <c r="O66" s="898"/>
      <c r="P66" s="898"/>
      <c r="Q66" s="898"/>
      <c r="R66" s="898"/>
      <c r="S66" s="899"/>
      <c r="T66" s="717"/>
      <c r="U66" s="718"/>
      <c r="V66" s="718"/>
      <c r="W66" s="718"/>
      <c r="X66" s="718"/>
      <c r="Y66" s="718"/>
      <c r="Z66" s="718"/>
      <c r="AA66" s="718"/>
      <c r="AB66" s="718"/>
      <c r="AC66" s="240"/>
      <c r="AD66" s="903"/>
      <c r="AE66" s="904"/>
      <c r="AF66" s="720" t="s">
        <v>32</v>
      </c>
      <c r="AG66" s="892"/>
      <c r="AH66" s="892"/>
      <c r="AI66" s="892"/>
      <c r="AJ66" s="892"/>
      <c r="AK66" s="892"/>
      <c r="AL66" s="892"/>
      <c r="AM66" s="892"/>
      <c r="AN66" s="241"/>
      <c r="AO66" s="242"/>
      <c r="AP66" s="668"/>
      <c r="AQ66" s="669"/>
      <c r="AR66" s="670"/>
      <c r="AS66" s="674"/>
      <c r="AT66" s="675"/>
      <c r="AU66" s="676"/>
      <c r="AV66" s="891"/>
      <c r="AW66" s="892"/>
      <c r="AX66" s="892"/>
      <c r="AY66" s="892"/>
      <c r="AZ66" s="892"/>
      <c r="BA66" s="892"/>
      <c r="BB66" s="892"/>
      <c r="BC66" s="892"/>
      <c r="BD66" s="892"/>
      <c r="BE66" s="243"/>
      <c r="BF66" s="788"/>
      <c r="BG66" s="786"/>
      <c r="BH66" s="786"/>
      <c r="BI66" s="787"/>
    </row>
    <row r="67" spans="2:61" ht="10.5" customHeight="1">
      <c r="B67" s="703"/>
      <c r="C67" s="704"/>
      <c r="D67" s="708"/>
      <c r="E67" s="709"/>
      <c r="F67" s="709"/>
      <c r="G67" s="709"/>
      <c r="H67" s="709"/>
      <c r="I67" s="709"/>
      <c r="J67" s="709"/>
      <c r="K67" s="709"/>
      <c r="L67" s="710"/>
      <c r="M67" s="900"/>
      <c r="N67" s="901"/>
      <c r="O67" s="901"/>
      <c r="P67" s="901"/>
      <c r="Q67" s="901"/>
      <c r="R67" s="901"/>
      <c r="S67" s="902"/>
      <c r="T67" s="686"/>
      <c r="U67" s="687"/>
      <c r="V67" s="687"/>
      <c r="W67" s="687"/>
      <c r="X67" s="687"/>
      <c r="Y67" s="687"/>
      <c r="Z67" s="687"/>
      <c r="AA67" s="687"/>
      <c r="AB67" s="687"/>
      <c r="AC67" s="244"/>
      <c r="AD67" s="905"/>
      <c r="AE67" s="906"/>
      <c r="AF67" s="721"/>
      <c r="AG67" s="687"/>
      <c r="AH67" s="687"/>
      <c r="AI67" s="687"/>
      <c r="AJ67" s="687"/>
      <c r="AK67" s="687"/>
      <c r="AL67" s="687"/>
      <c r="AM67" s="687"/>
      <c r="AN67" s="245"/>
      <c r="AO67" s="246"/>
      <c r="AP67" s="671"/>
      <c r="AQ67" s="672"/>
      <c r="AR67" s="673"/>
      <c r="AS67" s="677"/>
      <c r="AT67" s="678"/>
      <c r="AU67" s="679"/>
      <c r="AV67" s="686"/>
      <c r="AW67" s="687"/>
      <c r="AX67" s="687"/>
      <c r="AY67" s="687"/>
      <c r="AZ67" s="687"/>
      <c r="BA67" s="687"/>
      <c r="BB67" s="687"/>
      <c r="BC67" s="687"/>
      <c r="BD67" s="687"/>
      <c r="BE67" s="239"/>
      <c r="BF67" s="788"/>
      <c r="BG67" s="786"/>
      <c r="BH67" s="786"/>
      <c r="BI67" s="787"/>
    </row>
    <row r="68" spans="2:61" ht="18" customHeight="1">
      <c r="B68" s="893"/>
      <c r="C68" s="894"/>
      <c r="D68" s="690" t="s">
        <v>305</v>
      </c>
      <c r="E68" s="691"/>
      <c r="F68" s="691"/>
      <c r="G68" s="691"/>
      <c r="H68" s="691"/>
      <c r="I68" s="691"/>
      <c r="J68" s="691"/>
      <c r="K68" s="691"/>
      <c r="L68" s="692"/>
      <c r="M68" s="895"/>
      <c r="N68" s="896"/>
      <c r="O68" s="896"/>
      <c r="P68" s="896"/>
      <c r="Q68" s="896"/>
      <c r="R68" s="896"/>
      <c r="S68" s="894"/>
      <c r="T68" s="695"/>
      <c r="U68" s="696"/>
      <c r="V68" s="696"/>
      <c r="W68" s="696"/>
      <c r="X68" s="696"/>
      <c r="Y68" s="696"/>
      <c r="Z68" s="696"/>
      <c r="AA68" s="696"/>
      <c r="AB68" s="697"/>
      <c r="AC68" s="247"/>
      <c r="AD68" s="698"/>
      <c r="AE68" s="699"/>
      <c r="AF68" s="248"/>
      <c r="AG68" s="890"/>
      <c r="AH68" s="660"/>
      <c r="AI68" s="660"/>
      <c r="AJ68" s="660"/>
      <c r="AK68" s="660"/>
      <c r="AL68" s="660"/>
      <c r="AM68" s="661"/>
      <c r="AN68" s="889"/>
      <c r="AO68" s="655"/>
      <c r="AP68" s="656"/>
      <c r="AQ68" s="657"/>
      <c r="AR68" s="658"/>
      <c r="AS68" s="656"/>
      <c r="AT68" s="657"/>
      <c r="AU68" s="658"/>
      <c r="AV68" s="890"/>
      <c r="AW68" s="660"/>
      <c r="AX68" s="660"/>
      <c r="AY68" s="660"/>
      <c r="AZ68" s="660"/>
      <c r="BA68" s="660"/>
      <c r="BB68" s="660"/>
      <c r="BC68" s="660"/>
      <c r="BD68" s="661"/>
      <c r="BE68" s="249"/>
      <c r="BF68" s="788"/>
      <c r="BG68" s="786"/>
      <c r="BH68" s="786"/>
      <c r="BI68" s="787"/>
    </row>
    <row r="69" spans="2:61" ht="18" customHeight="1">
      <c r="AE69" s="250"/>
      <c r="AF69" s="251" t="s">
        <v>55</v>
      </c>
      <c r="AG69" s="662" t="s">
        <v>306</v>
      </c>
      <c r="AH69" s="662"/>
      <c r="AI69" s="662"/>
      <c r="AJ69" s="662"/>
      <c r="AK69" s="662"/>
      <c r="AL69" s="662"/>
      <c r="AM69" s="662"/>
      <c r="AN69" s="662"/>
      <c r="AO69" s="663"/>
      <c r="AP69" s="252" t="s">
        <v>33</v>
      </c>
      <c r="AQ69" s="664" t="s">
        <v>307</v>
      </c>
      <c r="AR69" s="664"/>
      <c r="AS69" s="664"/>
      <c r="AT69" s="664"/>
      <c r="AU69" s="665"/>
      <c r="AV69" s="666" t="s">
        <v>308</v>
      </c>
      <c r="AW69" s="666"/>
      <c r="AX69" s="666"/>
      <c r="AY69" s="666"/>
      <c r="AZ69" s="666"/>
      <c r="BA69" s="666"/>
      <c r="BB69" s="666"/>
      <c r="BC69" s="666"/>
      <c r="BD69" s="666"/>
      <c r="BE69" s="667"/>
      <c r="BF69" s="788"/>
      <c r="BG69" s="786"/>
      <c r="BH69" s="786"/>
      <c r="BI69" s="787"/>
    </row>
    <row r="70" spans="2:61" ht="10.15" customHeight="1">
      <c r="AF70" s="637"/>
      <c r="AG70" s="638"/>
      <c r="AH70" s="638"/>
      <c r="AI70" s="638"/>
      <c r="AJ70" s="638"/>
      <c r="AK70" s="638"/>
      <c r="AL70" s="638"/>
      <c r="AM70" s="638"/>
      <c r="AN70" s="641" t="s">
        <v>286</v>
      </c>
      <c r="AO70" s="642"/>
      <c r="AP70" s="645" t="s">
        <v>309</v>
      </c>
      <c r="AQ70" s="646"/>
      <c r="AR70" s="646"/>
      <c r="AS70" s="646"/>
      <c r="AT70" s="646"/>
      <c r="AU70" s="647"/>
      <c r="AV70" s="648"/>
      <c r="AW70" s="638"/>
      <c r="AX70" s="638"/>
      <c r="AY70" s="638"/>
      <c r="AZ70" s="638"/>
      <c r="BA70" s="638"/>
      <c r="BB70" s="638"/>
      <c r="BC70" s="638"/>
      <c r="BD70" s="638"/>
      <c r="BE70" s="650" t="s">
        <v>8</v>
      </c>
      <c r="BF70" s="788"/>
      <c r="BG70" s="786"/>
      <c r="BH70" s="786"/>
      <c r="BI70" s="787"/>
    </row>
    <row r="71" spans="2:61" ht="10.15" customHeight="1">
      <c r="AF71" s="639"/>
      <c r="AG71" s="640"/>
      <c r="AH71" s="640"/>
      <c r="AI71" s="640"/>
      <c r="AJ71" s="640"/>
      <c r="AK71" s="640"/>
      <c r="AL71" s="640"/>
      <c r="AM71" s="640"/>
      <c r="AN71" s="643"/>
      <c r="AO71" s="644"/>
      <c r="AP71" s="652">
        <v>0.02</v>
      </c>
      <c r="AQ71" s="285"/>
      <c r="AR71" s="285"/>
      <c r="AS71" s="285"/>
      <c r="AT71" s="285"/>
      <c r="AU71" s="653"/>
      <c r="AV71" s="649"/>
      <c r="AW71" s="640"/>
      <c r="AX71" s="640"/>
      <c r="AY71" s="640"/>
      <c r="AZ71" s="640"/>
      <c r="BA71" s="640"/>
      <c r="BB71" s="640"/>
      <c r="BC71" s="640"/>
      <c r="BD71" s="640"/>
      <c r="BE71" s="651"/>
      <c r="BF71" s="788"/>
      <c r="BG71" s="786"/>
      <c r="BH71" s="786"/>
      <c r="BI71" s="787"/>
    </row>
    <row r="72" spans="2:61" ht="11.1" customHeight="1">
      <c r="B72" s="628" t="s">
        <v>310</v>
      </c>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S72" s="622" t="s">
        <v>311</v>
      </c>
      <c r="AT72" s="622"/>
      <c r="AU72" s="622"/>
      <c r="AV72" s="622"/>
      <c r="AW72" s="629"/>
      <c r="AX72" s="629"/>
      <c r="AY72" s="629"/>
      <c r="AZ72" s="629"/>
      <c r="BA72" s="283" t="s">
        <v>37</v>
      </c>
      <c r="BB72" s="283"/>
      <c r="BC72" s="283"/>
      <c r="BD72" s="630"/>
      <c r="BE72" s="630"/>
      <c r="BF72" s="887"/>
      <c r="BG72" s="887"/>
      <c r="BH72" s="223" t="s">
        <v>35</v>
      </c>
    </row>
    <row r="73" spans="2:61" ht="11.1" customHeight="1">
      <c r="B73" s="628"/>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8"/>
      <c r="AF73" s="628"/>
      <c r="AG73" s="628"/>
      <c r="AH73" s="628"/>
      <c r="AR73" s="253"/>
      <c r="AS73" s="633" t="s">
        <v>312</v>
      </c>
      <c r="AT73" s="633"/>
      <c r="AU73" s="633"/>
      <c r="AV73" s="633"/>
      <c r="AW73" s="888"/>
      <c r="AX73" s="888"/>
      <c r="AY73" s="888"/>
      <c r="AZ73" s="254" t="s">
        <v>37</v>
      </c>
      <c r="BA73" s="635"/>
      <c r="BB73" s="635"/>
      <c r="BC73" s="635"/>
      <c r="BD73" s="255" t="s">
        <v>37</v>
      </c>
      <c r="BE73" s="887"/>
      <c r="BF73" s="887"/>
      <c r="BG73" s="887"/>
      <c r="BH73" s="223" t="s">
        <v>35</v>
      </c>
    </row>
    <row r="74" spans="2:61" ht="11.1" customHeight="1">
      <c r="D74" s="625"/>
      <c r="E74" s="625"/>
      <c r="F74" s="625"/>
      <c r="I74" s="625"/>
      <c r="J74" s="625"/>
      <c r="K74" s="625"/>
      <c r="M74" s="625"/>
      <c r="N74" s="625"/>
      <c r="O74" s="625"/>
    </row>
    <row r="75" spans="2:61" s="257" customFormat="1" ht="11.1" customHeight="1">
      <c r="B75" s="627"/>
      <c r="C75" s="627"/>
      <c r="D75" s="626"/>
      <c r="E75" s="626"/>
      <c r="F75" s="626"/>
      <c r="G75" s="627" t="s">
        <v>0</v>
      </c>
      <c r="H75" s="627"/>
      <c r="I75" s="626"/>
      <c r="J75" s="626"/>
      <c r="K75" s="626"/>
      <c r="L75" s="256" t="s">
        <v>1</v>
      </c>
      <c r="M75" s="626"/>
      <c r="N75" s="626"/>
      <c r="O75" s="626"/>
      <c r="P75" s="627" t="s">
        <v>23</v>
      </c>
      <c r="Q75" s="627"/>
      <c r="AO75" s="883"/>
      <c r="AP75" s="883"/>
      <c r="AQ75" s="883"/>
      <c r="AR75" s="883"/>
      <c r="AS75" s="883"/>
      <c r="AT75" s="883"/>
      <c r="AU75" s="883"/>
      <c r="AV75" s="883"/>
      <c r="AW75" s="883"/>
      <c r="AX75" s="883"/>
      <c r="AY75" s="883"/>
      <c r="AZ75" s="883"/>
      <c r="BA75" s="883"/>
      <c r="BB75" s="883"/>
      <c r="BC75" s="883"/>
      <c r="BD75" s="883"/>
      <c r="BE75" s="883"/>
      <c r="BF75" s="883"/>
      <c r="BG75"/>
      <c r="BH75" s="258"/>
    </row>
    <row r="76" spans="2:61" ht="11.1" customHeight="1">
      <c r="AF76" s="257"/>
      <c r="AG76" s="257"/>
      <c r="AH76" s="257"/>
      <c r="AI76" s="257"/>
      <c r="AJ76" s="257"/>
      <c r="AK76" s="617" t="s">
        <v>313</v>
      </c>
      <c r="AL76" s="617"/>
      <c r="AM76" s="617"/>
      <c r="AN76" s="259"/>
      <c r="AO76" s="884"/>
      <c r="AP76" s="884"/>
      <c r="AQ76" s="884"/>
      <c r="AR76" s="884"/>
      <c r="AS76" s="884"/>
      <c r="AT76" s="884"/>
      <c r="AU76" s="884"/>
      <c r="AV76" s="884"/>
      <c r="AW76" s="884"/>
      <c r="AX76" s="884"/>
      <c r="AY76" s="884"/>
      <c r="AZ76" s="884"/>
      <c r="BA76" s="884"/>
      <c r="BB76" s="884"/>
      <c r="BC76" s="884"/>
      <c r="BD76" s="884"/>
      <c r="BE76" s="884"/>
      <c r="BF76" s="884"/>
      <c r="BG76" s="260"/>
      <c r="BH76" s="259"/>
      <c r="BI76" s="257"/>
    </row>
    <row r="77" spans="2:61" ht="11.1" customHeight="1">
      <c r="B77" s="618" t="s">
        <v>324</v>
      </c>
      <c r="C77" s="618"/>
      <c r="D77" s="618"/>
      <c r="E77" s="618"/>
      <c r="F77" s="620" t="s">
        <v>314</v>
      </c>
      <c r="G77" s="620"/>
      <c r="H77" s="620"/>
      <c r="I77" s="620"/>
      <c r="J77" s="620"/>
      <c r="K77" s="620"/>
      <c r="L77" s="620"/>
      <c r="M77" s="620"/>
      <c r="N77" s="620"/>
      <c r="O77" s="620"/>
      <c r="P77" s="620"/>
      <c r="Q77" s="620"/>
      <c r="R77" s="620"/>
      <c r="S77" s="620"/>
      <c r="T77" s="620"/>
      <c r="U77" s="620"/>
      <c r="V77" s="620"/>
      <c r="W77" s="620"/>
      <c r="X77" s="620"/>
      <c r="Y77" s="620"/>
      <c r="Z77" s="620"/>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622"/>
      <c r="BB77" s="622"/>
      <c r="BC77" s="622"/>
      <c r="BD77" s="622"/>
      <c r="BE77" s="622"/>
      <c r="BF77" s="622"/>
      <c r="BG77" s="622"/>
      <c r="BH77" s="622"/>
      <c r="BI77" s="257"/>
    </row>
    <row r="78" spans="2:61" ht="11.1" customHeight="1">
      <c r="B78" s="619"/>
      <c r="C78" s="619"/>
      <c r="D78" s="619"/>
      <c r="E78" s="619"/>
      <c r="F78" s="621"/>
      <c r="G78" s="621"/>
      <c r="H78" s="621"/>
      <c r="I78" s="621"/>
      <c r="J78" s="621"/>
      <c r="K78" s="621"/>
      <c r="L78" s="621"/>
      <c r="M78" s="621"/>
      <c r="N78" s="621"/>
      <c r="O78" s="621"/>
      <c r="P78" s="621"/>
      <c r="Q78" s="621"/>
      <c r="R78" s="621"/>
      <c r="S78" s="621"/>
      <c r="T78" s="621"/>
      <c r="U78" s="621"/>
      <c r="V78" s="621"/>
      <c r="W78" s="621"/>
      <c r="X78" s="621"/>
      <c r="Y78" s="621"/>
      <c r="Z78" s="621"/>
      <c r="AA78" s="247"/>
      <c r="AF78" s="257"/>
      <c r="AG78" s="257"/>
      <c r="AH78" s="257"/>
      <c r="AI78" s="257"/>
      <c r="AJ78" s="257"/>
      <c r="AK78" s="257"/>
      <c r="AL78" s="257"/>
      <c r="AM78" s="257"/>
      <c r="AO78" s="261"/>
      <c r="AP78" s="261"/>
      <c r="AQ78" s="261"/>
      <c r="AR78" s="261"/>
      <c r="AS78" s="261"/>
      <c r="AT78" s="261"/>
      <c r="AU78" s="261"/>
      <c r="AV78" s="261"/>
      <c r="AW78" s="261"/>
      <c r="AX78" s="261"/>
      <c r="AY78" s="261"/>
      <c r="AZ78" s="261"/>
      <c r="BA78" s="261"/>
      <c r="BB78" s="261"/>
      <c r="BC78" s="261"/>
      <c r="BD78" s="261"/>
      <c r="BE78" s="261"/>
      <c r="BF78" s="261"/>
      <c r="BG78" s="262"/>
      <c r="BH78" s="262"/>
      <c r="BI78" s="257"/>
    </row>
    <row r="79" spans="2:61" ht="11.1" customHeight="1">
      <c r="AF79" s="257"/>
      <c r="AG79" s="257"/>
      <c r="AH79" s="257" t="s">
        <v>315</v>
      </c>
      <c r="AI79" s="257"/>
      <c r="AJ79" s="257"/>
      <c r="AK79" s="257"/>
      <c r="AL79" s="257"/>
      <c r="AM79" s="257"/>
      <c r="AN79" s="261"/>
      <c r="AO79" s="885"/>
      <c r="AP79" s="885"/>
      <c r="AQ79" s="885"/>
      <c r="AR79" s="885"/>
      <c r="AS79" s="885"/>
      <c r="AT79" s="885"/>
      <c r="AU79" s="885"/>
      <c r="AV79" s="885"/>
      <c r="AW79" s="885"/>
      <c r="AX79" s="885"/>
      <c r="AY79" s="885"/>
      <c r="AZ79" s="885"/>
      <c r="BA79" s="885"/>
      <c r="BB79" s="885"/>
      <c r="BC79" s="885"/>
      <c r="BD79" s="885"/>
      <c r="BE79" s="885"/>
      <c r="BF79" s="885"/>
      <c r="BG79" s="257"/>
      <c r="BH79" s="257"/>
      <c r="BI79" s="257"/>
    </row>
    <row r="80" spans="2:61" ht="11.1" customHeight="1">
      <c r="AF80" s="257"/>
      <c r="AG80" s="257"/>
      <c r="AH80" s="257"/>
      <c r="AI80" s="257"/>
      <c r="AJ80" s="257"/>
      <c r="AK80" s="617" t="s">
        <v>316</v>
      </c>
      <c r="AL80" s="617"/>
      <c r="AM80" s="617"/>
      <c r="AN80" s="263"/>
      <c r="AO80" s="886"/>
      <c r="AP80" s="886"/>
      <c r="AQ80" s="886"/>
      <c r="AR80" s="886"/>
      <c r="AS80" s="886"/>
      <c r="AT80" s="886"/>
      <c r="AU80" s="886"/>
      <c r="AV80" s="886"/>
      <c r="AW80" s="886"/>
      <c r="AX80" s="886"/>
      <c r="AY80" s="886"/>
      <c r="AZ80" s="886"/>
      <c r="BA80" s="886"/>
      <c r="BB80" s="886"/>
      <c r="BC80" s="886"/>
      <c r="BD80" s="886"/>
      <c r="BE80" s="886"/>
      <c r="BF80" s="886"/>
      <c r="BG80" s="256"/>
      <c r="BH80" s="256"/>
      <c r="BI80" s="257"/>
    </row>
    <row r="81" spans="2:60" ht="11.1" customHeight="1">
      <c r="AR81" s="597" t="s">
        <v>317</v>
      </c>
      <c r="AS81" s="597"/>
      <c r="AT81" s="597"/>
      <c r="AU81" s="597"/>
      <c r="AV81" s="597"/>
      <c r="AW81" s="597"/>
      <c r="AX81" s="597"/>
      <c r="AY81" s="597"/>
      <c r="AZ81" s="597"/>
      <c r="BA81" s="597"/>
      <c r="BB81" s="597"/>
      <c r="BC81" s="597"/>
      <c r="BD81" s="597"/>
      <c r="BE81" s="597"/>
      <c r="BF81" s="597"/>
      <c r="BG81" s="597"/>
      <c r="BH81" s="597"/>
    </row>
    <row r="82" spans="2:60" ht="11.1" customHeight="1">
      <c r="AR82" s="597"/>
      <c r="AS82" s="597"/>
      <c r="AT82" s="597"/>
      <c r="AU82" s="597"/>
      <c r="AV82" s="597"/>
      <c r="AW82" s="597"/>
      <c r="AX82" s="597"/>
      <c r="AY82" s="597"/>
      <c r="AZ82" s="597"/>
      <c r="BA82" s="597"/>
      <c r="BB82" s="597"/>
      <c r="BC82" s="597"/>
      <c r="BD82" s="597"/>
      <c r="BE82" s="597"/>
      <c r="BF82" s="597"/>
      <c r="BG82" s="597"/>
      <c r="BH82" s="597"/>
    </row>
    <row r="83" spans="2:60" ht="11.1" customHeight="1">
      <c r="B83" s="598" t="s">
        <v>318</v>
      </c>
      <c r="C83" s="599" t="s">
        <v>319</v>
      </c>
      <c r="D83" s="600" t="s">
        <v>320</v>
      </c>
      <c r="E83" s="601"/>
      <c r="F83" s="601"/>
      <c r="G83" s="601"/>
      <c r="H83" s="601"/>
      <c r="I83" s="601"/>
      <c r="J83" s="601"/>
      <c r="K83" s="601"/>
      <c r="L83" s="601"/>
      <c r="M83" s="601"/>
      <c r="N83" s="601"/>
      <c r="O83" s="601"/>
      <c r="P83" s="601"/>
      <c r="Q83" s="601"/>
      <c r="R83" s="601"/>
      <c r="S83" s="601"/>
      <c r="T83" s="601"/>
      <c r="U83" s="601"/>
      <c r="V83" s="601"/>
      <c r="W83" s="601"/>
      <c r="X83" s="601"/>
      <c r="Y83" s="602"/>
      <c r="Z83" s="600" t="s">
        <v>321</v>
      </c>
      <c r="AA83" s="601"/>
      <c r="AB83" s="601"/>
      <c r="AC83" s="601"/>
      <c r="AD83" s="601"/>
      <c r="AE83" s="601"/>
      <c r="AF83" s="601"/>
      <c r="AG83" s="601"/>
      <c r="AH83" s="601"/>
      <c r="AI83" s="601"/>
      <c r="AJ83" s="601"/>
      <c r="AK83" s="601"/>
      <c r="AL83" s="601"/>
      <c r="AM83" s="601"/>
      <c r="AN83" s="601"/>
      <c r="AO83" s="601"/>
      <c r="AP83" s="601"/>
      <c r="AQ83" s="602"/>
      <c r="AR83" s="600" t="s">
        <v>322</v>
      </c>
      <c r="AS83" s="601"/>
      <c r="AT83" s="601"/>
      <c r="AU83" s="601"/>
      <c r="AV83" s="601"/>
      <c r="AW83" s="601"/>
      <c r="AX83" s="601"/>
      <c r="AY83" s="601"/>
      <c r="AZ83" s="601"/>
      <c r="BA83" s="601"/>
      <c r="BB83" s="601"/>
      <c r="BC83" s="601"/>
      <c r="BD83" s="601"/>
      <c r="BE83" s="601"/>
      <c r="BF83" s="601"/>
      <c r="BG83" s="601"/>
      <c r="BH83" s="602"/>
    </row>
    <row r="84" spans="2:60" ht="9" customHeight="1">
      <c r="B84" s="598"/>
      <c r="C84" s="599"/>
      <c r="D84" s="603"/>
      <c r="E84" s="604"/>
      <c r="F84" s="604"/>
      <c r="G84" s="604"/>
      <c r="H84" s="604"/>
      <c r="I84" s="604"/>
      <c r="J84" s="604"/>
      <c r="K84" s="604"/>
      <c r="L84" s="604"/>
      <c r="M84" s="604"/>
      <c r="N84" s="604"/>
      <c r="O84" s="604"/>
      <c r="P84" s="604"/>
      <c r="Q84" s="604"/>
      <c r="R84" s="604"/>
      <c r="S84" s="604"/>
      <c r="T84" s="604"/>
      <c r="U84" s="604"/>
      <c r="V84" s="604"/>
      <c r="W84" s="604"/>
      <c r="X84" s="604"/>
      <c r="Y84" s="605"/>
      <c r="Z84" s="612"/>
      <c r="AA84" s="613"/>
      <c r="AB84" s="613"/>
      <c r="AC84" s="613"/>
      <c r="AD84" s="613"/>
      <c r="AE84" s="613"/>
      <c r="AF84" s="613"/>
      <c r="AG84" s="613"/>
      <c r="AH84" s="613"/>
      <c r="AI84" s="613"/>
      <c r="AJ84" s="613"/>
      <c r="AK84" s="613"/>
      <c r="AL84" s="613"/>
      <c r="AM84" s="613"/>
      <c r="AN84" s="613"/>
      <c r="AO84" s="880"/>
      <c r="AP84" s="881"/>
      <c r="AQ84" s="882"/>
      <c r="AR84" s="612"/>
      <c r="AS84" s="613"/>
      <c r="AT84" s="613"/>
      <c r="AU84" s="613"/>
      <c r="AV84" s="613"/>
      <c r="AW84" s="613"/>
      <c r="AX84" s="613"/>
      <c r="AY84" s="613"/>
      <c r="AZ84" s="613"/>
      <c r="BA84" s="613"/>
      <c r="BB84" s="613"/>
      <c r="BC84" s="613"/>
      <c r="BD84" s="613"/>
      <c r="BE84" s="613"/>
      <c r="BF84" s="613"/>
      <c r="BG84" s="613"/>
      <c r="BH84" s="614"/>
    </row>
    <row r="85" spans="2:60" ht="9" customHeight="1">
      <c r="B85" s="598"/>
      <c r="C85" s="599"/>
      <c r="D85" s="606"/>
      <c r="E85" s="607"/>
      <c r="F85" s="607"/>
      <c r="G85" s="607"/>
      <c r="H85" s="607"/>
      <c r="I85" s="607"/>
      <c r="J85" s="607"/>
      <c r="K85" s="607"/>
      <c r="L85" s="607"/>
      <c r="M85" s="607"/>
      <c r="N85" s="607"/>
      <c r="O85" s="607"/>
      <c r="P85" s="607"/>
      <c r="Q85" s="607"/>
      <c r="R85" s="607"/>
      <c r="S85" s="607"/>
      <c r="T85" s="607"/>
      <c r="U85" s="607"/>
      <c r="V85" s="607"/>
      <c r="W85" s="607"/>
      <c r="X85" s="607"/>
      <c r="Y85" s="608"/>
      <c r="Z85" s="612"/>
      <c r="AA85" s="613"/>
      <c r="AB85" s="613"/>
      <c r="AC85" s="613"/>
      <c r="AD85" s="613"/>
      <c r="AE85" s="613"/>
      <c r="AF85" s="613"/>
      <c r="AG85" s="613"/>
      <c r="AH85" s="613"/>
      <c r="AI85" s="613"/>
      <c r="AJ85" s="613"/>
      <c r="AK85" s="613"/>
      <c r="AL85" s="613"/>
      <c r="AM85" s="613"/>
      <c r="AN85" s="613"/>
      <c r="AO85" s="880"/>
      <c r="AP85" s="881"/>
      <c r="AQ85" s="882"/>
      <c r="AR85" s="612"/>
      <c r="AS85" s="613"/>
      <c r="AT85" s="613"/>
      <c r="AU85" s="613"/>
      <c r="AV85" s="613"/>
      <c r="AW85" s="613"/>
      <c r="AX85" s="613"/>
      <c r="AY85" s="613"/>
      <c r="AZ85" s="613"/>
      <c r="BA85" s="613"/>
      <c r="BB85" s="613"/>
      <c r="BC85" s="613"/>
      <c r="BD85" s="613"/>
      <c r="BE85" s="613"/>
      <c r="BF85" s="613"/>
      <c r="BG85" s="613"/>
      <c r="BH85" s="614"/>
    </row>
    <row r="86" spans="2:60" ht="9" customHeight="1">
      <c r="B86" s="598"/>
      <c r="C86" s="599"/>
      <c r="D86" s="609"/>
      <c r="E86" s="610"/>
      <c r="F86" s="610"/>
      <c r="G86" s="610"/>
      <c r="H86" s="610"/>
      <c r="I86" s="610"/>
      <c r="J86" s="610"/>
      <c r="K86" s="610"/>
      <c r="L86" s="610"/>
      <c r="M86" s="610"/>
      <c r="N86" s="610"/>
      <c r="O86" s="610"/>
      <c r="P86" s="610"/>
      <c r="Q86" s="610"/>
      <c r="R86" s="610"/>
      <c r="S86" s="610"/>
      <c r="T86" s="610"/>
      <c r="U86" s="610"/>
      <c r="V86" s="610"/>
      <c r="W86" s="610"/>
      <c r="X86" s="610"/>
      <c r="Y86" s="611"/>
      <c r="Z86" s="612"/>
      <c r="AA86" s="613"/>
      <c r="AB86" s="613"/>
      <c r="AC86" s="613"/>
      <c r="AD86" s="613"/>
      <c r="AE86" s="613"/>
      <c r="AF86" s="613"/>
      <c r="AG86" s="613"/>
      <c r="AH86" s="613"/>
      <c r="AI86" s="613"/>
      <c r="AJ86" s="613"/>
      <c r="AK86" s="613"/>
      <c r="AL86" s="613"/>
      <c r="AM86" s="613"/>
      <c r="AN86" s="613"/>
      <c r="AO86" s="880"/>
      <c r="AP86" s="881"/>
      <c r="AQ86" s="882"/>
      <c r="AR86" s="612"/>
      <c r="AS86" s="613"/>
      <c r="AT86" s="613"/>
      <c r="AU86" s="613"/>
      <c r="AV86" s="613"/>
      <c r="AW86" s="613"/>
      <c r="AX86" s="613"/>
      <c r="AY86" s="613"/>
      <c r="AZ86" s="613"/>
      <c r="BA86" s="613"/>
      <c r="BB86" s="613"/>
      <c r="BC86" s="613"/>
      <c r="BD86" s="613"/>
      <c r="BE86" s="613"/>
      <c r="BF86" s="613"/>
      <c r="BG86" s="613"/>
      <c r="BH86" s="614"/>
    </row>
    <row r="87" spans="2:60" ht="11.1" customHeight="1">
      <c r="BH87" s="264"/>
    </row>
    <row r="88" spans="2:60" ht="15" customHeight="1">
      <c r="B88" s="225" t="s">
        <v>267</v>
      </c>
    </row>
    <row r="89" spans="2:60" ht="11.1" customHeight="1">
      <c r="B89" s="225"/>
      <c r="N89" s="867" t="s">
        <v>268</v>
      </c>
      <c r="O89" s="867"/>
      <c r="P89" s="867"/>
      <c r="Q89" s="867"/>
      <c r="R89" s="867"/>
      <c r="S89" s="867"/>
      <c r="T89" s="867"/>
      <c r="U89" s="867"/>
      <c r="V89" s="867"/>
      <c r="AR89" s="226"/>
      <c r="AS89" s="226"/>
      <c r="AT89" s="226"/>
      <c r="AU89" s="226"/>
      <c r="AV89" s="226"/>
      <c r="AW89" s="226"/>
      <c r="AX89" s="868" t="s">
        <v>265</v>
      </c>
      <c r="AY89" s="869"/>
      <c r="AZ89" s="869"/>
      <c r="BA89" s="869"/>
      <c r="BB89" s="869"/>
      <c r="BC89" s="869"/>
      <c r="BD89" s="869"/>
      <c r="BE89" s="870"/>
    </row>
    <row r="90" spans="2:60" s="1" customFormat="1" ht="10.15" customHeight="1">
      <c r="C90" s="874"/>
      <c r="D90" s="874"/>
      <c r="E90" s="874"/>
      <c r="F90" s="874"/>
      <c r="G90" s="874"/>
      <c r="H90" s="874"/>
      <c r="I90" s="876" t="s">
        <v>270</v>
      </c>
      <c r="J90" s="876"/>
      <c r="K90" s="876"/>
      <c r="L90" s="876"/>
      <c r="M90" s="876"/>
      <c r="N90" s="876"/>
      <c r="O90" s="876"/>
      <c r="P90" s="876"/>
      <c r="Q90" s="876"/>
      <c r="R90" s="876"/>
      <c r="S90" s="876"/>
      <c r="T90" s="876"/>
      <c r="U90" s="876"/>
      <c r="V90" s="876"/>
      <c r="W90" s="876"/>
      <c r="X90" s="876"/>
      <c r="Y90" s="876"/>
      <c r="Z90" s="876"/>
      <c r="AA90" s="876"/>
      <c r="AB90" s="876"/>
      <c r="AC90" s="876"/>
      <c r="AD90" s="876"/>
      <c r="AE90" s="876"/>
      <c r="AF90" s="876"/>
      <c r="AG90" s="876"/>
      <c r="AH90" s="876"/>
      <c r="AI90" s="876"/>
      <c r="AR90" s="226"/>
      <c r="AS90" s="226"/>
      <c r="AT90" s="226"/>
      <c r="AU90" s="226"/>
      <c r="AV90" s="226"/>
      <c r="AW90" s="226"/>
      <c r="AX90" s="871"/>
      <c r="AY90" s="872"/>
      <c r="AZ90" s="872"/>
      <c r="BA90" s="872"/>
      <c r="BB90" s="872"/>
      <c r="BC90" s="872"/>
      <c r="BD90" s="872"/>
      <c r="BE90" s="873"/>
    </row>
    <row r="91" spans="2:60" s="1" customFormat="1" ht="10.15" customHeight="1">
      <c r="C91" s="875"/>
      <c r="D91" s="875"/>
      <c r="E91" s="875"/>
      <c r="F91" s="875"/>
      <c r="G91" s="875"/>
      <c r="H91" s="875"/>
      <c r="I91" s="877"/>
      <c r="J91" s="877"/>
      <c r="K91" s="877"/>
      <c r="L91" s="877"/>
      <c r="M91" s="877"/>
      <c r="N91" s="877"/>
      <c r="O91" s="877"/>
      <c r="P91" s="877"/>
      <c r="Q91" s="877"/>
      <c r="R91" s="877"/>
      <c r="S91" s="877"/>
      <c r="T91" s="877"/>
      <c r="U91" s="877"/>
      <c r="V91" s="877"/>
      <c r="W91" s="877"/>
      <c r="X91" s="877"/>
      <c r="Y91" s="877"/>
      <c r="Z91" s="877"/>
      <c r="AA91" s="877"/>
      <c r="AB91" s="877"/>
      <c r="AC91" s="877"/>
      <c r="AD91" s="877"/>
      <c r="AE91" s="877"/>
      <c r="AF91" s="877"/>
      <c r="AG91" s="877"/>
      <c r="AH91" s="877"/>
      <c r="AI91" s="877"/>
      <c r="AR91" s="226"/>
      <c r="AS91" s="226"/>
      <c r="AT91" s="226"/>
      <c r="AU91" s="226"/>
      <c r="AV91" s="226"/>
      <c r="AW91" s="226"/>
      <c r="AX91" s="226"/>
      <c r="AY91" s="226"/>
      <c r="AZ91" s="226"/>
      <c r="BA91" s="226"/>
      <c r="BB91" s="226"/>
      <c r="BD91" s="219"/>
      <c r="BE91" s="219"/>
    </row>
    <row r="92" spans="2:60" ht="4.9000000000000004" customHeight="1"/>
    <row r="93" spans="2:60" s="1" customFormat="1" ht="10.15" customHeight="1">
      <c r="B93" s="878" t="s">
        <v>2</v>
      </c>
      <c r="C93" s="341"/>
      <c r="D93" s="341"/>
      <c r="E93" s="341"/>
      <c r="F93" s="341"/>
      <c r="G93" s="341"/>
      <c r="H93" s="341"/>
      <c r="I93" s="341"/>
      <c r="J93" s="341"/>
      <c r="K93" s="341"/>
      <c r="L93" s="341"/>
      <c r="M93" s="879" t="s">
        <v>271</v>
      </c>
      <c r="N93" s="879"/>
      <c r="O93" s="879"/>
      <c r="P93" s="879"/>
      <c r="Q93" s="879" t="s">
        <v>3</v>
      </c>
      <c r="R93" s="879"/>
      <c r="S93" s="879" t="s">
        <v>272</v>
      </c>
      <c r="T93" s="879"/>
      <c r="U93" s="879"/>
      <c r="V93" s="879"/>
      <c r="W93" s="879" t="s">
        <v>273</v>
      </c>
      <c r="X93" s="879"/>
      <c r="Y93" s="879"/>
      <c r="Z93" s="879"/>
      <c r="AA93" s="879"/>
      <c r="AB93" s="879"/>
      <c r="AC93" s="879"/>
      <c r="AD93" s="879"/>
      <c r="AE93" s="879"/>
      <c r="AF93" s="879"/>
      <c r="AG93" s="879"/>
      <c r="AH93" s="879"/>
      <c r="AI93" s="276" t="s">
        <v>274</v>
      </c>
      <c r="AJ93" s="275"/>
      <c r="AK93" s="275"/>
      <c r="AL93" s="275"/>
      <c r="AM93" s="275"/>
      <c r="AN93" s="275"/>
      <c r="AR93" s="857" t="s">
        <v>275</v>
      </c>
      <c r="AS93" s="858"/>
      <c r="AT93" s="858"/>
      <c r="AU93" s="858"/>
      <c r="AV93" s="858"/>
      <c r="AW93" s="858"/>
      <c r="AX93" s="858"/>
      <c r="AY93" s="858"/>
      <c r="AZ93" s="858"/>
      <c r="BA93" s="861"/>
      <c r="BB93" s="862"/>
      <c r="BC93" s="858" t="s">
        <v>276</v>
      </c>
      <c r="BD93" s="858"/>
      <c r="BE93" s="864"/>
    </row>
    <row r="94" spans="2:60" s="1" customFormat="1" ht="10.15" customHeight="1">
      <c r="B94" s="768"/>
      <c r="C94" s="445"/>
      <c r="D94" s="445"/>
      <c r="E94" s="445"/>
      <c r="F94" s="445"/>
      <c r="G94" s="445"/>
      <c r="H94" s="445"/>
      <c r="I94" s="445"/>
      <c r="J94" s="445"/>
      <c r="K94" s="445"/>
      <c r="L94" s="445"/>
      <c r="M94" s="866"/>
      <c r="N94" s="856"/>
      <c r="O94" s="854"/>
      <c r="P94" s="854"/>
      <c r="Q94" s="856"/>
      <c r="R94" s="856"/>
      <c r="S94" s="854"/>
      <c r="T94" s="854"/>
      <c r="U94" s="856"/>
      <c r="V94" s="856"/>
      <c r="W94" s="854"/>
      <c r="X94" s="854"/>
      <c r="Y94" s="856"/>
      <c r="Z94" s="856"/>
      <c r="AA94" s="854"/>
      <c r="AB94" s="854"/>
      <c r="AC94" s="856"/>
      <c r="AD94" s="856"/>
      <c r="AE94" s="854"/>
      <c r="AF94" s="854"/>
      <c r="AG94" s="856"/>
      <c r="AH94" s="856"/>
      <c r="AI94" s="854"/>
      <c r="AJ94" s="854"/>
      <c r="AK94" s="856"/>
      <c r="AL94" s="856"/>
      <c r="AM94" s="829"/>
      <c r="AN94" s="830"/>
      <c r="AR94" s="859"/>
      <c r="AS94" s="860"/>
      <c r="AT94" s="860"/>
      <c r="AU94" s="860"/>
      <c r="AV94" s="860"/>
      <c r="AW94" s="860"/>
      <c r="AX94" s="860"/>
      <c r="AY94" s="860"/>
      <c r="AZ94" s="860"/>
      <c r="BA94" s="863"/>
      <c r="BB94" s="863"/>
      <c r="BC94" s="860"/>
      <c r="BD94" s="860"/>
      <c r="BE94" s="865"/>
    </row>
    <row r="95" spans="2:60" s="1" customFormat="1" ht="10.15" customHeight="1">
      <c r="B95" s="768"/>
      <c r="C95" s="445"/>
      <c r="D95" s="445"/>
      <c r="E95" s="445"/>
      <c r="F95" s="445"/>
      <c r="G95" s="445"/>
      <c r="H95" s="445"/>
      <c r="I95" s="445"/>
      <c r="J95" s="445"/>
      <c r="K95" s="445"/>
      <c r="L95" s="445"/>
      <c r="M95" s="856"/>
      <c r="N95" s="856"/>
      <c r="O95" s="855"/>
      <c r="P95" s="855"/>
      <c r="Q95" s="856"/>
      <c r="R95" s="856"/>
      <c r="S95" s="855"/>
      <c r="T95" s="855"/>
      <c r="U95" s="856"/>
      <c r="V95" s="856"/>
      <c r="W95" s="855"/>
      <c r="X95" s="855"/>
      <c r="Y95" s="856"/>
      <c r="Z95" s="856"/>
      <c r="AA95" s="855"/>
      <c r="AB95" s="855"/>
      <c r="AC95" s="856"/>
      <c r="AD95" s="856"/>
      <c r="AE95" s="855"/>
      <c r="AF95" s="855"/>
      <c r="AG95" s="856"/>
      <c r="AH95" s="856"/>
      <c r="AI95" s="855"/>
      <c r="AJ95" s="855"/>
      <c r="AK95" s="856"/>
      <c r="AL95" s="856"/>
      <c r="AM95" s="831"/>
      <c r="AN95" s="832"/>
    </row>
    <row r="96" spans="2:60" s="2" customFormat="1" ht="12" customHeight="1">
      <c r="B96" s="833" t="s">
        <v>277</v>
      </c>
      <c r="C96" s="834"/>
      <c r="D96" s="837" t="s">
        <v>278</v>
      </c>
      <c r="E96" s="838"/>
      <c r="F96" s="838"/>
      <c r="G96" s="838"/>
      <c r="H96" s="838"/>
      <c r="I96" s="838"/>
      <c r="J96" s="838"/>
      <c r="K96" s="838"/>
      <c r="L96" s="839"/>
      <c r="M96" s="843" t="s">
        <v>72</v>
      </c>
      <c r="N96" s="811"/>
      <c r="O96" s="811"/>
      <c r="P96" s="811"/>
      <c r="Q96" s="811"/>
      <c r="R96" s="811"/>
      <c r="S96" s="844"/>
      <c r="T96" s="810" t="s">
        <v>279</v>
      </c>
      <c r="U96" s="811"/>
      <c r="V96" s="811"/>
      <c r="W96" s="811"/>
      <c r="X96" s="811"/>
      <c r="Y96" s="811"/>
      <c r="Z96" s="811"/>
      <c r="AA96" s="811"/>
      <c r="AB96" s="811"/>
      <c r="AC96" s="847"/>
      <c r="AD96" s="850" t="s">
        <v>280</v>
      </c>
      <c r="AE96" s="851"/>
      <c r="AF96" s="810" t="s">
        <v>19</v>
      </c>
      <c r="AG96" s="811"/>
      <c r="AH96" s="811"/>
      <c r="AI96" s="811"/>
      <c r="AJ96" s="811"/>
      <c r="AK96" s="811"/>
      <c r="AL96" s="811"/>
      <c r="AM96" s="811"/>
      <c r="AN96" s="811"/>
      <c r="AO96" s="847"/>
      <c r="AP96" s="807" t="s">
        <v>73</v>
      </c>
      <c r="AQ96" s="808"/>
      <c r="AR96" s="808"/>
      <c r="AS96" s="808"/>
      <c r="AT96" s="808"/>
      <c r="AU96" s="809"/>
      <c r="AV96" s="810" t="s">
        <v>281</v>
      </c>
      <c r="AW96" s="811"/>
      <c r="AX96" s="811"/>
      <c r="AY96" s="811"/>
      <c r="AZ96" s="811"/>
      <c r="BA96" s="811"/>
      <c r="BB96" s="811"/>
      <c r="BC96" s="811"/>
      <c r="BD96" s="811"/>
      <c r="BE96" s="812"/>
    </row>
    <row r="97" spans="2:61" s="2" customFormat="1" ht="12" customHeight="1">
      <c r="B97" s="835"/>
      <c r="C97" s="836"/>
      <c r="D97" s="840"/>
      <c r="E97" s="841"/>
      <c r="F97" s="841"/>
      <c r="G97" s="841"/>
      <c r="H97" s="841"/>
      <c r="I97" s="841"/>
      <c r="J97" s="841"/>
      <c r="K97" s="841"/>
      <c r="L97" s="842"/>
      <c r="M97" s="845"/>
      <c r="N97" s="814"/>
      <c r="O97" s="814"/>
      <c r="P97" s="814"/>
      <c r="Q97" s="814"/>
      <c r="R97" s="814"/>
      <c r="S97" s="846"/>
      <c r="T97" s="848"/>
      <c r="U97" s="814"/>
      <c r="V97" s="814"/>
      <c r="W97" s="814"/>
      <c r="X97" s="814"/>
      <c r="Y97" s="814"/>
      <c r="Z97" s="814"/>
      <c r="AA97" s="814"/>
      <c r="AB97" s="814"/>
      <c r="AC97" s="849"/>
      <c r="AD97" s="852"/>
      <c r="AE97" s="853"/>
      <c r="AF97" s="848"/>
      <c r="AG97" s="814"/>
      <c r="AH97" s="814"/>
      <c r="AI97" s="814"/>
      <c r="AJ97" s="814"/>
      <c r="AK97" s="814"/>
      <c r="AL97" s="814"/>
      <c r="AM97" s="814"/>
      <c r="AN97" s="814"/>
      <c r="AO97" s="849"/>
      <c r="AP97" s="816" t="s">
        <v>282</v>
      </c>
      <c r="AQ97" s="817"/>
      <c r="AR97" s="818"/>
      <c r="AS97" s="819" t="s">
        <v>283</v>
      </c>
      <c r="AT97" s="817"/>
      <c r="AU97" s="820"/>
      <c r="AV97" s="813"/>
      <c r="AW97" s="814"/>
      <c r="AX97" s="814"/>
      <c r="AY97" s="814"/>
      <c r="AZ97" s="814"/>
      <c r="BA97" s="814"/>
      <c r="BB97" s="814"/>
      <c r="BC97" s="814"/>
      <c r="BD97" s="814"/>
      <c r="BE97" s="815"/>
    </row>
    <row r="98" spans="2:61" ht="7.5" customHeight="1">
      <c r="B98" s="739">
        <v>31</v>
      </c>
      <c r="C98" s="740"/>
      <c r="D98" s="775" t="s">
        <v>284</v>
      </c>
      <c r="E98" s="821"/>
      <c r="F98" s="821"/>
      <c r="G98" s="821"/>
      <c r="H98" s="821"/>
      <c r="I98" s="821"/>
      <c r="J98" s="821"/>
      <c r="K98" s="821"/>
      <c r="L98" s="822"/>
      <c r="M98" s="756" t="str">
        <f>M12</f>
        <v>平成27年3月31日
以前のもの</v>
      </c>
      <c r="N98" s="757"/>
      <c r="O98" s="757"/>
      <c r="P98" s="757"/>
      <c r="Q98" s="757"/>
      <c r="R98" s="757"/>
      <c r="S98" s="758"/>
      <c r="T98" s="725"/>
      <c r="U98" s="726"/>
      <c r="V98" s="726"/>
      <c r="W98" s="726"/>
      <c r="X98" s="726"/>
      <c r="Y98" s="726"/>
      <c r="Z98" s="726"/>
      <c r="AA98" s="726"/>
      <c r="AB98" s="726"/>
      <c r="AC98" s="762" t="s">
        <v>8</v>
      </c>
      <c r="AD98" s="369">
        <v>18</v>
      </c>
      <c r="AE98" s="728"/>
      <c r="AF98" s="802"/>
      <c r="AG98" s="680"/>
      <c r="AH98" s="681"/>
      <c r="AI98" s="681"/>
      <c r="AJ98" s="681"/>
      <c r="AK98" s="681"/>
      <c r="AL98" s="681"/>
      <c r="AM98" s="682"/>
      <c r="AN98" s="734" t="s">
        <v>286</v>
      </c>
      <c r="AO98" s="735"/>
      <c r="AP98" s="804" t="s">
        <v>287</v>
      </c>
      <c r="AQ98" s="805"/>
      <c r="AR98" s="806"/>
      <c r="AS98" s="804" t="s">
        <v>287</v>
      </c>
      <c r="AT98" s="805"/>
      <c r="AU98" s="806"/>
      <c r="AV98" s="680"/>
      <c r="AW98" s="681"/>
      <c r="AX98" s="681"/>
      <c r="AY98" s="681"/>
      <c r="AZ98" s="681"/>
      <c r="BA98" s="681"/>
      <c r="BB98" s="681"/>
      <c r="BC98" s="681"/>
      <c r="BD98" s="682"/>
      <c r="BE98" s="797" t="s">
        <v>8</v>
      </c>
    </row>
    <row r="99" spans="2:61" ht="10.5" customHeight="1">
      <c r="B99" s="741"/>
      <c r="C99" s="742"/>
      <c r="D99" s="823"/>
      <c r="E99" s="824"/>
      <c r="F99" s="824"/>
      <c r="G99" s="824"/>
      <c r="H99" s="824"/>
      <c r="I99" s="824"/>
      <c r="J99" s="824"/>
      <c r="K99" s="824"/>
      <c r="L99" s="825"/>
      <c r="M99" s="759"/>
      <c r="N99" s="760"/>
      <c r="O99" s="760"/>
      <c r="P99" s="760"/>
      <c r="Q99" s="760"/>
      <c r="R99" s="760"/>
      <c r="S99" s="761"/>
      <c r="T99" s="686"/>
      <c r="U99" s="687"/>
      <c r="V99" s="687"/>
      <c r="W99" s="687"/>
      <c r="X99" s="687"/>
      <c r="Y99" s="687"/>
      <c r="Z99" s="687"/>
      <c r="AA99" s="687"/>
      <c r="AB99" s="687"/>
      <c r="AC99" s="763"/>
      <c r="AD99" s="729"/>
      <c r="AE99" s="731"/>
      <c r="AF99" s="803"/>
      <c r="AG99" s="683"/>
      <c r="AH99" s="684"/>
      <c r="AI99" s="684"/>
      <c r="AJ99" s="684"/>
      <c r="AK99" s="684"/>
      <c r="AL99" s="684"/>
      <c r="AM99" s="685"/>
      <c r="AN99" s="736"/>
      <c r="AO99" s="737"/>
      <c r="AP99" s="719">
        <v>89</v>
      </c>
      <c r="AQ99" s="730"/>
      <c r="AR99" s="731"/>
      <c r="AS99" s="799"/>
      <c r="AT99" s="800"/>
      <c r="AU99" s="801"/>
      <c r="AV99" s="683"/>
      <c r="AW99" s="684"/>
      <c r="AX99" s="684"/>
      <c r="AY99" s="684"/>
      <c r="AZ99" s="684"/>
      <c r="BA99" s="684"/>
      <c r="BB99" s="684"/>
      <c r="BC99" s="684"/>
      <c r="BD99" s="685"/>
      <c r="BE99" s="798"/>
      <c r="BF99" s="228"/>
      <c r="BG99" s="228"/>
      <c r="BH99" s="228"/>
      <c r="BI99" s="229" t="s">
        <v>288</v>
      </c>
    </row>
    <row r="100" spans="2:61" ht="7.5" customHeight="1">
      <c r="B100" s="741"/>
      <c r="C100" s="742"/>
      <c r="D100" s="823"/>
      <c r="E100" s="824"/>
      <c r="F100" s="824"/>
      <c r="G100" s="824"/>
      <c r="H100" s="824"/>
      <c r="I100" s="824"/>
      <c r="J100" s="824"/>
      <c r="K100" s="824"/>
      <c r="L100" s="825"/>
      <c r="M100" s="711" t="str">
        <f>M14</f>
        <v>平成30年3月31日
以前のもの</v>
      </c>
      <c r="N100" s="712"/>
      <c r="O100" s="712"/>
      <c r="P100" s="712"/>
      <c r="Q100" s="712"/>
      <c r="R100" s="712"/>
      <c r="S100" s="713"/>
      <c r="T100" s="725"/>
      <c r="U100" s="726"/>
      <c r="V100" s="726"/>
      <c r="W100" s="726"/>
      <c r="X100" s="726"/>
      <c r="Y100" s="726"/>
      <c r="Z100" s="726"/>
      <c r="AA100" s="726"/>
      <c r="AB100" s="726"/>
      <c r="AC100" s="230"/>
      <c r="AD100" s="369">
        <v>19</v>
      </c>
      <c r="AE100" s="375"/>
      <c r="AF100" s="720"/>
      <c r="AG100" s="680"/>
      <c r="AH100" s="681"/>
      <c r="AI100" s="681"/>
      <c r="AJ100" s="681"/>
      <c r="AK100" s="681"/>
      <c r="AL100" s="681"/>
      <c r="AM100" s="682"/>
      <c r="AN100" s="231"/>
      <c r="AO100" s="230"/>
      <c r="AP100" s="408">
        <v>79</v>
      </c>
      <c r="AQ100" s="445"/>
      <c r="AR100" s="406"/>
      <c r="AS100" s="674"/>
      <c r="AT100" s="675"/>
      <c r="AU100" s="676"/>
      <c r="AV100" s="680"/>
      <c r="AW100" s="681"/>
      <c r="AX100" s="681"/>
      <c r="AY100" s="681"/>
      <c r="AZ100" s="681"/>
      <c r="BA100" s="681"/>
      <c r="BB100" s="681"/>
      <c r="BC100" s="681"/>
      <c r="BD100" s="682"/>
      <c r="BE100" s="789"/>
      <c r="BF100" s="228"/>
      <c r="BG100" s="228"/>
      <c r="BH100" s="228"/>
      <c r="BI100" s="229"/>
    </row>
    <row r="101" spans="2:61" ht="10.5" customHeight="1">
      <c r="B101" s="741"/>
      <c r="C101" s="742"/>
      <c r="D101" s="823"/>
      <c r="E101" s="824"/>
      <c r="F101" s="824"/>
      <c r="G101" s="824"/>
      <c r="H101" s="824"/>
      <c r="I101" s="824"/>
      <c r="J101" s="824"/>
      <c r="K101" s="824"/>
      <c r="L101" s="825"/>
      <c r="M101" s="714"/>
      <c r="N101" s="715"/>
      <c r="O101" s="715"/>
      <c r="P101" s="715"/>
      <c r="Q101" s="715"/>
      <c r="R101" s="715"/>
      <c r="S101" s="716"/>
      <c r="T101" s="686"/>
      <c r="U101" s="687"/>
      <c r="V101" s="687"/>
      <c r="W101" s="687"/>
      <c r="X101" s="687"/>
      <c r="Y101" s="687"/>
      <c r="Z101" s="687"/>
      <c r="AA101" s="687"/>
      <c r="AB101" s="687"/>
      <c r="AC101" s="233"/>
      <c r="AD101" s="408"/>
      <c r="AE101" s="406"/>
      <c r="AF101" s="721"/>
      <c r="AG101" s="683"/>
      <c r="AH101" s="684"/>
      <c r="AI101" s="684"/>
      <c r="AJ101" s="684"/>
      <c r="AK101" s="684"/>
      <c r="AL101" s="684"/>
      <c r="AM101" s="685"/>
      <c r="AN101" s="724"/>
      <c r="AO101" s="724"/>
      <c r="AP101" s="719"/>
      <c r="AQ101" s="764"/>
      <c r="AR101" s="704"/>
      <c r="AS101" s="677"/>
      <c r="AT101" s="678"/>
      <c r="AU101" s="679"/>
      <c r="AV101" s="683"/>
      <c r="AW101" s="684"/>
      <c r="AX101" s="684"/>
      <c r="AY101" s="684"/>
      <c r="AZ101" s="684"/>
      <c r="BA101" s="684"/>
      <c r="BB101" s="684"/>
      <c r="BC101" s="684"/>
      <c r="BD101" s="685"/>
      <c r="BE101" s="790"/>
      <c r="BF101" s="234">
        <v>4</v>
      </c>
      <c r="BG101" s="234">
        <v>3</v>
      </c>
      <c r="BH101" s="234">
        <v>2</v>
      </c>
      <c r="BI101" s="234">
        <v>1</v>
      </c>
    </row>
    <row r="102" spans="2:61" ht="7.5" customHeight="1">
      <c r="B102" s="743"/>
      <c r="C102" s="744"/>
      <c r="D102" s="823"/>
      <c r="E102" s="824"/>
      <c r="F102" s="824"/>
      <c r="G102" s="824"/>
      <c r="H102" s="824"/>
      <c r="I102" s="824"/>
      <c r="J102" s="824"/>
      <c r="K102" s="824"/>
      <c r="L102" s="825"/>
      <c r="M102" s="711" t="str">
        <f>M16</f>
        <v>平成30年4月1日
以降のもの</v>
      </c>
      <c r="N102" s="712"/>
      <c r="O102" s="712"/>
      <c r="P102" s="712"/>
      <c r="Q102" s="712"/>
      <c r="R102" s="712"/>
      <c r="S102" s="713"/>
      <c r="T102" s="725"/>
      <c r="U102" s="726"/>
      <c r="V102" s="726"/>
      <c r="W102" s="726"/>
      <c r="X102" s="726"/>
      <c r="Y102" s="726"/>
      <c r="Z102" s="726"/>
      <c r="AA102" s="726"/>
      <c r="AB102" s="726"/>
      <c r="AD102" s="408"/>
      <c r="AE102" s="406"/>
      <c r="AF102" s="720"/>
      <c r="AG102" s="680"/>
      <c r="AH102" s="681"/>
      <c r="AI102" s="681"/>
      <c r="AJ102" s="681"/>
      <c r="AK102" s="681"/>
      <c r="AL102" s="681"/>
      <c r="AM102" s="682"/>
      <c r="AN102" s="235"/>
      <c r="AO102" s="235"/>
      <c r="AP102" s="791"/>
      <c r="AQ102" s="792"/>
      <c r="AR102" s="793"/>
      <c r="AS102" s="674"/>
      <c r="AT102" s="675"/>
      <c r="AU102" s="676"/>
      <c r="AV102" s="680"/>
      <c r="AW102" s="681"/>
      <c r="AX102" s="681"/>
      <c r="AY102" s="681"/>
      <c r="AZ102" s="681"/>
      <c r="BA102" s="681"/>
      <c r="BB102" s="681"/>
      <c r="BC102" s="681"/>
      <c r="BD102" s="682"/>
      <c r="BE102" s="232"/>
      <c r="BF102" s="234"/>
      <c r="BG102" s="234"/>
      <c r="BH102" s="234"/>
      <c r="BI102" s="234"/>
    </row>
    <row r="103" spans="2:61" ht="10.5" customHeight="1">
      <c r="B103" s="745"/>
      <c r="C103" s="746"/>
      <c r="D103" s="826"/>
      <c r="E103" s="827"/>
      <c r="F103" s="827"/>
      <c r="G103" s="827"/>
      <c r="H103" s="827"/>
      <c r="I103" s="827"/>
      <c r="J103" s="827"/>
      <c r="K103" s="827"/>
      <c r="L103" s="828"/>
      <c r="M103" s="714"/>
      <c r="N103" s="715"/>
      <c r="O103" s="715"/>
      <c r="P103" s="715"/>
      <c r="Q103" s="715"/>
      <c r="R103" s="715"/>
      <c r="S103" s="716"/>
      <c r="T103" s="686"/>
      <c r="U103" s="687"/>
      <c r="V103" s="687"/>
      <c r="W103" s="687"/>
      <c r="X103" s="687"/>
      <c r="Y103" s="687"/>
      <c r="Z103" s="687"/>
      <c r="AA103" s="687"/>
      <c r="AB103" s="687"/>
      <c r="AC103" s="236"/>
      <c r="AD103" s="719"/>
      <c r="AE103" s="704"/>
      <c r="AF103" s="721"/>
      <c r="AG103" s="683"/>
      <c r="AH103" s="684"/>
      <c r="AI103" s="684"/>
      <c r="AJ103" s="684"/>
      <c r="AK103" s="684"/>
      <c r="AL103" s="684"/>
      <c r="AM103" s="685"/>
      <c r="AN103" s="700"/>
      <c r="AO103" s="701"/>
      <c r="AP103" s="794"/>
      <c r="AQ103" s="795"/>
      <c r="AR103" s="796"/>
      <c r="AS103" s="677"/>
      <c r="AT103" s="678"/>
      <c r="AU103" s="679"/>
      <c r="AV103" s="683"/>
      <c r="AW103" s="684"/>
      <c r="AX103" s="684"/>
      <c r="AY103" s="684"/>
      <c r="AZ103" s="684"/>
      <c r="BA103" s="684"/>
      <c r="BB103" s="684"/>
      <c r="BC103" s="684"/>
      <c r="BD103" s="685"/>
      <c r="BE103" s="237"/>
      <c r="BF103" s="788" t="s">
        <v>291</v>
      </c>
      <c r="BG103" s="786" t="s">
        <v>292</v>
      </c>
      <c r="BH103" s="786" t="s">
        <v>293</v>
      </c>
      <c r="BI103" s="787" t="s">
        <v>294</v>
      </c>
    </row>
    <row r="104" spans="2:61" ht="7.5" customHeight="1">
      <c r="B104" s="702">
        <v>32</v>
      </c>
      <c r="C104" s="375"/>
      <c r="D104" s="747" t="s">
        <v>295</v>
      </c>
      <c r="E104" s="748"/>
      <c r="F104" s="748"/>
      <c r="G104" s="748"/>
      <c r="H104" s="748"/>
      <c r="I104" s="748"/>
      <c r="J104" s="748"/>
      <c r="K104" s="748"/>
      <c r="L104" s="749"/>
      <c r="M104" s="756" t="str">
        <f>M18</f>
        <v>平成27年3月31日
以前のもの</v>
      </c>
      <c r="N104" s="757"/>
      <c r="O104" s="757"/>
      <c r="P104" s="757"/>
      <c r="Q104" s="757"/>
      <c r="R104" s="757"/>
      <c r="S104" s="758"/>
      <c r="T104" s="725"/>
      <c r="U104" s="726"/>
      <c r="V104" s="726"/>
      <c r="W104" s="726"/>
      <c r="X104" s="726"/>
      <c r="Y104" s="726"/>
      <c r="Z104" s="726"/>
      <c r="AA104" s="726"/>
      <c r="AB104" s="726"/>
      <c r="AC104" s="762"/>
      <c r="AD104" s="369">
        <v>20</v>
      </c>
      <c r="AE104" s="375"/>
      <c r="AF104" s="720"/>
      <c r="AG104" s="680"/>
      <c r="AH104" s="681"/>
      <c r="AI104" s="681"/>
      <c r="AJ104" s="681"/>
      <c r="AK104" s="681"/>
      <c r="AL104" s="681"/>
      <c r="AM104" s="682"/>
      <c r="AN104" s="734"/>
      <c r="AO104" s="735"/>
      <c r="AP104" s="408">
        <v>16</v>
      </c>
      <c r="AQ104" s="445"/>
      <c r="AR104" s="406"/>
      <c r="AS104" s="674"/>
      <c r="AT104" s="675"/>
      <c r="AU104" s="676"/>
      <c r="AV104" s="680"/>
      <c r="AW104" s="681"/>
      <c r="AX104" s="681"/>
      <c r="AY104" s="681"/>
      <c r="AZ104" s="681"/>
      <c r="BA104" s="681"/>
      <c r="BB104" s="681"/>
      <c r="BC104" s="681"/>
      <c r="BD104" s="682"/>
      <c r="BE104" s="732"/>
      <c r="BF104" s="788"/>
      <c r="BG104" s="786"/>
      <c r="BH104" s="786"/>
      <c r="BI104" s="787"/>
    </row>
    <row r="105" spans="2:61" ht="10.5" customHeight="1">
      <c r="B105" s="768"/>
      <c r="C105" s="406"/>
      <c r="D105" s="750"/>
      <c r="E105" s="751"/>
      <c r="F105" s="751"/>
      <c r="G105" s="751"/>
      <c r="H105" s="751"/>
      <c r="I105" s="751"/>
      <c r="J105" s="751"/>
      <c r="K105" s="751"/>
      <c r="L105" s="752"/>
      <c r="M105" s="759"/>
      <c r="N105" s="760"/>
      <c r="O105" s="760"/>
      <c r="P105" s="760"/>
      <c r="Q105" s="760"/>
      <c r="R105" s="760"/>
      <c r="S105" s="761"/>
      <c r="T105" s="686"/>
      <c r="U105" s="687"/>
      <c r="V105" s="687"/>
      <c r="W105" s="687"/>
      <c r="X105" s="687"/>
      <c r="Y105" s="687"/>
      <c r="Z105" s="687"/>
      <c r="AA105" s="687"/>
      <c r="AB105" s="687"/>
      <c r="AC105" s="763"/>
      <c r="AD105" s="408"/>
      <c r="AE105" s="406"/>
      <c r="AF105" s="721"/>
      <c r="AG105" s="683"/>
      <c r="AH105" s="684"/>
      <c r="AI105" s="684"/>
      <c r="AJ105" s="684"/>
      <c r="AK105" s="684"/>
      <c r="AL105" s="684"/>
      <c r="AM105" s="685"/>
      <c r="AN105" s="736"/>
      <c r="AO105" s="737"/>
      <c r="AP105" s="719"/>
      <c r="AQ105" s="764"/>
      <c r="AR105" s="704"/>
      <c r="AS105" s="677"/>
      <c r="AT105" s="678"/>
      <c r="AU105" s="679"/>
      <c r="AV105" s="683"/>
      <c r="AW105" s="684"/>
      <c r="AX105" s="684"/>
      <c r="AY105" s="684"/>
      <c r="AZ105" s="684"/>
      <c r="BA105" s="684"/>
      <c r="BB105" s="684"/>
      <c r="BC105" s="684"/>
      <c r="BD105" s="685"/>
      <c r="BE105" s="733"/>
      <c r="BF105" s="788"/>
      <c r="BG105" s="786"/>
      <c r="BH105" s="786"/>
      <c r="BI105" s="787"/>
    </row>
    <row r="106" spans="2:61" ht="7.5" customHeight="1">
      <c r="B106" s="768"/>
      <c r="C106" s="406"/>
      <c r="D106" s="750"/>
      <c r="E106" s="751"/>
      <c r="F106" s="751"/>
      <c r="G106" s="751"/>
      <c r="H106" s="751"/>
      <c r="I106" s="751"/>
      <c r="J106" s="751"/>
      <c r="K106" s="751"/>
      <c r="L106" s="752"/>
      <c r="M106" s="711" t="str">
        <f>M20</f>
        <v>平成30年3月31日
以前のもの</v>
      </c>
      <c r="N106" s="712"/>
      <c r="O106" s="712"/>
      <c r="P106" s="712"/>
      <c r="Q106" s="712"/>
      <c r="R106" s="712"/>
      <c r="S106" s="713"/>
      <c r="T106" s="725"/>
      <c r="U106" s="726"/>
      <c r="V106" s="726"/>
      <c r="W106" s="726"/>
      <c r="X106" s="726"/>
      <c r="Y106" s="726"/>
      <c r="Z106" s="726"/>
      <c r="AA106" s="726"/>
      <c r="AB106" s="726"/>
      <c r="AC106" s="230"/>
      <c r="AD106" s="408"/>
      <c r="AE106" s="406"/>
      <c r="AF106" s="720"/>
      <c r="AG106" s="680"/>
      <c r="AH106" s="681"/>
      <c r="AI106" s="681"/>
      <c r="AJ106" s="681"/>
      <c r="AK106" s="681"/>
      <c r="AL106" s="681"/>
      <c r="AM106" s="682"/>
      <c r="AN106" s="231"/>
      <c r="AO106" s="230"/>
      <c r="AP106" s="369">
        <v>11</v>
      </c>
      <c r="AQ106" s="738"/>
      <c r="AR106" s="375"/>
      <c r="AS106" s="674"/>
      <c r="AT106" s="675"/>
      <c r="AU106" s="676"/>
      <c r="AV106" s="680"/>
      <c r="AW106" s="681"/>
      <c r="AX106" s="681"/>
      <c r="AY106" s="681"/>
      <c r="AZ106" s="681"/>
      <c r="BA106" s="681"/>
      <c r="BB106" s="681"/>
      <c r="BC106" s="681"/>
      <c r="BD106" s="682"/>
      <c r="BE106" s="722"/>
      <c r="BF106" s="788"/>
      <c r="BG106" s="786"/>
      <c r="BH106" s="786"/>
      <c r="BI106" s="787"/>
    </row>
    <row r="107" spans="2:61" ht="10.5" customHeight="1">
      <c r="B107" s="768"/>
      <c r="C107" s="406"/>
      <c r="D107" s="750"/>
      <c r="E107" s="751"/>
      <c r="F107" s="751"/>
      <c r="G107" s="751"/>
      <c r="H107" s="751"/>
      <c r="I107" s="751"/>
      <c r="J107" s="751"/>
      <c r="K107" s="751"/>
      <c r="L107" s="752"/>
      <c r="M107" s="714"/>
      <c r="N107" s="715"/>
      <c r="O107" s="715"/>
      <c r="P107" s="715"/>
      <c r="Q107" s="715"/>
      <c r="R107" s="715"/>
      <c r="S107" s="716"/>
      <c r="T107" s="686"/>
      <c r="U107" s="687"/>
      <c r="V107" s="687"/>
      <c r="W107" s="687"/>
      <c r="X107" s="687"/>
      <c r="Y107" s="687"/>
      <c r="Z107" s="687"/>
      <c r="AA107" s="687"/>
      <c r="AB107" s="687"/>
      <c r="AC107" s="233"/>
      <c r="AD107" s="408"/>
      <c r="AE107" s="406"/>
      <c r="AF107" s="721"/>
      <c r="AG107" s="683"/>
      <c r="AH107" s="684"/>
      <c r="AI107" s="684"/>
      <c r="AJ107" s="684"/>
      <c r="AK107" s="684"/>
      <c r="AL107" s="684"/>
      <c r="AM107" s="685"/>
      <c r="AN107" s="724"/>
      <c r="AO107" s="724"/>
      <c r="AP107" s="408"/>
      <c r="AQ107" s="445"/>
      <c r="AR107" s="406"/>
      <c r="AS107" s="677"/>
      <c r="AT107" s="678"/>
      <c r="AU107" s="679"/>
      <c r="AV107" s="683"/>
      <c r="AW107" s="684"/>
      <c r="AX107" s="684"/>
      <c r="AY107" s="684"/>
      <c r="AZ107" s="684"/>
      <c r="BA107" s="684"/>
      <c r="BB107" s="684"/>
      <c r="BC107" s="684"/>
      <c r="BD107" s="685"/>
      <c r="BE107" s="723"/>
      <c r="BF107" s="788"/>
      <c r="BG107" s="786"/>
      <c r="BH107" s="786"/>
      <c r="BI107" s="787"/>
    </row>
    <row r="108" spans="2:61" ht="7.5" customHeight="1">
      <c r="B108" s="768"/>
      <c r="C108" s="406"/>
      <c r="D108" s="750"/>
      <c r="E108" s="751"/>
      <c r="F108" s="751"/>
      <c r="G108" s="751"/>
      <c r="H108" s="751"/>
      <c r="I108" s="751"/>
      <c r="J108" s="751"/>
      <c r="K108" s="751"/>
      <c r="L108" s="752"/>
      <c r="M108" s="711" t="str">
        <f>M22</f>
        <v>平成30年4月1日
以降のもの</v>
      </c>
      <c r="N108" s="712"/>
      <c r="O108" s="712"/>
      <c r="P108" s="712"/>
      <c r="Q108" s="712"/>
      <c r="R108" s="712"/>
      <c r="S108" s="713"/>
      <c r="T108" s="725"/>
      <c r="U108" s="726"/>
      <c r="V108" s="726"/>
      <c r="W108" s="726"/>
      <c r="X108" s="726"/>
      <c r="Y108" s="726"/>
      <c r="Z108" s="726"/>
      <c r="AA108" s="726"/>
      <c r="AB108" s="726"/>
      <c r="AD108" s="369">
        <v>19</v>
      </c>
      <c r="AE108" s="728"/>
      <c r="AF108" s="720"/>
      <c r="AG108" s="680"/>
      <c r="AH108" s="681"/>
      <c r="AI108" s="681"/>
      <c r="AJ108" s="681"/>
      <c r="AK108" s="681"/>
      <c r="AL108" s="681"/>
      <c r="AM108" s="682"/>
      <c r="AN108" s="235"/>
      <c r="AO108" s="235"/>
      <c r="AP108" s="408"/>
      <c r="AQ108" s="445"/>
      <c r="AR108" s="406"/>
      <c r="AS108" s="674"/>
      <c r="AT108" s="675"/>
      <c r="AU108" s="676"/>
      <c r="AV108" s="680"/>
      <c r="AW108" s="681"/>
      <c r="AX108" s="681"/>
      <c r="AY108" s="681"/>
      <c r="AZ108" s="681"/>
      <c r="BA108" s="681"/>
      <c r="BB108" s="681"/>
      <c r="BC108" s="681"/>
      <c r="BD108" s="682"/>
      <c r="BE108" s="238"/>
      <c r="BF108" s="788"/>
      <c r="BG108" s="786"/>
      <c r="BH108" s="786"/>
      <c r="BI108" s="787"/>
    </row>
    <row r="109" spans="2:61" ht="10.5" customHeight="1">
      <c r="B109" s="703"/>
      <c r="C109" s="704"/>
      <c r="D109" s="753"/>
      <c r="E109" s="754"/>
      <c r="F109" s="754"/>
      <c r="G109" s="754"/>
      <c r="H109" s="754"/>
      <c r="I109" s="754"/>
      <c r="J109" s="754"/>
      <c r="K109" s="754"/>
      <c r="L109" s="755"/>
      <c r="M109" s="714"/>
      <c r="N109" s="715"/>
      <c r="O109" s="715"/>
      <c r="P109" s="715"/>
      <c r="Q109" s="715"/>
      <c r="R109" s="715"/>
      <c r="S109" s="716"/>
      <c r="T109" s="686"/>
      <c r="U109" s="687"/>
      <c r="V109" s="687"/>
      <c r="W109" s="687"/>
      <c r="X109" s="687"/>
      <c r="Y109" s="687"/>
      <c r="Z109" s="687"/>
      <c r="AA109" s="687"/>
      <c r="AB109" s="687"/>
      <c r="AC109" s="236"/>
      <c r="AD109" s="784"/>
      <c r="AE109" s="785"/>
      <c r="AF109" s="721"/>
      <c r="AG109" s="683"/>
      <c r="AH109" s="684"/>
      <c r="AI109" s="684"/>
      <c r="AJ109" s="684"/>
      <c r="AK109" s="684"/>
      <c r="AL109" s="684"/>
      <c r="AM109" s="685"/>
      <c r="AN109" s="700"/>
      <c r="AO109" s="701"/>
      <c r="AP109" s="719"/>
      <c r="AQ109" s="764"/>
      <c r="AR109" s="704"/>
      <c r="AS109" s="677"/>
      <c r="AT109" s="678"/>
      <c r="AU109" s="679"/>
      <c r="AV109" s="683"/>
      <c r="AW109" s="684"/>
      <c r="AX109" s="684"/>
      <c r="AY109" s="684"/>
      <c r="AZ109" s="684"/>
      <c r="BA109" s="684"/>
      <c r="BB109" s="684"/>
      <c r="BC109" s="684"/>
      <c r="BD109" s="685"/>
      <c r="BE109" s="239"/>
      <c r="BF109" s="788"/>
      <c r="BG109" s="786"/>
      <c r="BH109" s="786"/>
      <c r="BI109" s="787"/>
    </row>
    <row r="110" spans="2:61" ht="7.5" customHeight="1">
      <c r="B110" s="702">
        <v>33</v>
      </c>
      <c r="C110" s="375"/>
      <c r="D110" s="747" t="s">
        <v>296</v>
      </c>
      <c r="E110" s="748"/>
      <c r="F110" s="748"/>
      <c r="G110" s="748"/>
      <c r="H110" s="748"/>
      <c r="I110" s="748"/>
      <c r="J110" s="748"/>
      <c r="K110" s="748"/>
      <c r="L110" s="749"/>
      <c r="M110" s="756" t="str">
        <f>M24</f>
        <v>平成27年3月31日
以前のもの</v>
      </c>
      <c r="N110" s="757"/>
      <c r="O110" s="757"/>
      <c r="P110" s="757"/>
      <c r="Q110" s="757"/>
      <c r="R110" s="757"/>
      <c r="S110" s="758"/>
      <c r="T110" s="725"/>
      <c r="U110" s="726"/>
      <c r="V110" s="726"/>
      <c r="W110" s="726"/>
      <c r="X110" s="726"/>
      <c r="Y110" s="726"/>
      <c r="Z110" s="726"/>
      <c r="AA110" s="726"/>
      <c r="AB110" s="726"/>
      <c r="AC110" s="762"/>
      <c r="AD110" s="369">
        <v>18</v>
      </c>
      <c r="AE110" s="375"/>
      <c r="AF110" s="720"/>
      <c r="AG110" s="680"/>
      <c r="AH110" s="681"/>
      <c r="AI110" s="681"/>
      <c r="AJ110" s="681"/>
      <c r="AK110" s="681"/>
      <c r="AL110" s="681"/>
      <c r="AM110" s="682"/>
      <c r="AN110" s="734"/>
      <c r="AO110" s="735"/>
      <c r="AP110" s="408">
        <v>10</v>
      </c>
      <c r="AQ110" s="445"/>
      <c r="AR110" s="406"/>
      <c r="AS110" s="674"/>
      <c r="AT110" s="675"/>
      <c r="AU110" s="676"/>
      <c r="AV110" s="680"/>
      <c r="AW110" s="681"/>
      <c r="AX110" s="681"/>
      <c r="AY110" s="681"/>
      <c r="AZ110" s="681"/>
      <c r="BA110" s="681"/>
      <c r="BB110" s="681"/>
      <c r="BC110" s="681"/>
      <c r="BD110" s="682"/>
      <c r="BE110" s="732"/>
      <c r="BF110" s="788"/>
      <c r="BG110" s="786"/>
      <c r="BH110" s="786"/>
      <c r="BI110" s="787"/>
    </row>
    <row r="111" spans="2:61" ht="10.5" customHeight="1">
      <c r="B111" s="768"/>
      <c r="C111" s="406"/>
      <c r="D111" s="750"/>
      <c r="E111" s="751"/>
      <c r="F111" s="751"/>
      <c r="G111" s="751"/>
      <c r="H111" s="751"/>
      <c r="I111" s="751"/>
      <c r="J111" s="751"/>
      <c r="K111" s="751"/>
      <c r="L111" s="752"/>
      <c r="M111" s="759"/>
      <c r="N111" s="760"/>
      <c r="O111" s="760"/>
      <c r="P111" s="760"/>
      <c r="Q111" s="760"/>
      <c r="R111" s="760"/>
      <c r="S111" s="761"/>
      <c r="T111" s="686"/>
      <c r="U111" s="687"/>
      <c r="V111" s="687"/>
      <c r="W111" s="687"/>
      <c r="X111" s="687"/>
      <c r="Y111" s="687"/>
      <c r="Z111" s="687"/>
      <c r="AA111" s="687"/>
      <c r="AB111" s="687"/>
      <c r="AC111" s="763"/>
      <c r="AD111" s="408"/>
      <c r="AE111" s="406"/>
      <c r="AF111" s="721"/>
      <c r="AG111" s="683"/>
      <c r="AH111" s="684"/>
      <c r="AI111" s="684"/>
      <c r="AJ111" s="684"/>
      <c r="AK111" s="684"/>
      <c r="AL111" s="684"/>
      <c r="AM111" s="685"/>
      <c r="AN111" s="736"/>
      <c r="AO111" s="737"/>
      <c r="AP111" s="719"/>
      <c r="AQ111" s="764"/>
      <c r="AR111" s="704"/>
      <c r="AS111" s="677"/>
      <c r="AT111" s="678"/>
      <c r="AU111" s="679"/>
      <c r="AV111" s="683"/>
      <c r="AW111" s="684"/>
      <c r="AX111" s="684"/>
      <c r="AY111" s="684"/>
      <c r="AZ111" s="684"/>
      <c r="BA111" s="684"/>
      <c r="BB111" s="684"/>
      <c r="BC111" s="684"/>
      <c r="BD111" s="685"/>
      <c r="BE111" s="733"/>
      <c r="BF111" s="788"/>
      <c r="BG111" s="786"/>
      <c r="BH111" s="786"/>
      <c r="BI111" s="787"/>
    </row>
    <row r="112" spans="2:61" ht="7.5" customHeight="1">
      <c r="B112" s="768"/>
      <c r="C112" s="406"/>
      <c r="D112" s="750"/>
      <c r="E112" s="751"/>
      <c r="F112" s="751"/>
      <c r="G112" s="751"/>
      <c r="H112" s="751"/>
      <c r="I112" s="751"/>
      <c r="J112" s="751"/>
      <c r="K112" s="751"/>
      <c r="L112" s="752"/>
      <c r="M112" s="711" t="str">
        <f>M26</f>
        <v>平成30年3月31日
以前のもの</v>
      </c>
      <c r="N112" s="712"/>
      <c r="O112" s="712"/>
      <c r="P112" s="712"/>
      <c r="Q112" s="712"/>
      <c r="R112" s="712"/>
      <c r="S112" s="713"/>
      <c r="T112" s="725"/>
      <c r="U112" s="726"/>
      <c r="V112" s="726"/>
      <c r="W112" s="726"/>
      <c r="X112" s="726"/>
      <c r="Y112" s="726"/>
      <c r="Z112" s="726"/>
      <c r="AA112" s="726"/>
      <c r="AB112" s="726"/>
      <c r="AC112" s="230"/>
      <c r="AD112" s="408"/>
      <c r="AE112" s="406"/>
      <c r="AF112" s="720"/>
      <c r="AG112" s="680"/>
      <c r="AH112" s="681"/>
      <c r="AI112" s="681"/>
      <c r="AJ112" s="681"/>
      <c r="AK112" s="681"/>
      <c r="AL112" s="681"/>
      <c r="AM112" s="682"/>
      <c r="AN112" s="231"/>
      <c r="AO112" s="230"/>
      <c r="AP112" s="369">
        <v>9</v>
      </c>
      <c r="AQ112" s="738"/>
      <c r="AR112" s="375"/>
      <c r="AS112" s="674"/>
      <c r="AT112" s="675"/>
      <c r="AU112" s="676"/>
      <c r="AV112" s="680"/>
      <c r="AW112" s="681"/>
      <c r="AX112" s="681"/>
      <c r="AY112" s="681"/>
      <c r="AZ112" s="681"/>
      <c r="BA112" s="681"/>
      <c r="BB112" s="681"/>
      <c r="BC112" s="681"/>
      <c r="BD112" s="682"/>
      <c r="BE112" s="722"/>
      <c r="BF112" s="788"/>
      <c r="BG112" s="786"/>
      <c r="BH112" s="786"/>
      <c r="BI112" s="787"/>
    </row>
    <row r="113" spans="2:61" ht="10.5" customHeight="1">
      <c r="B113" s="768"/>
      <c r="C113" s="406"/>
      <c r="D113" s="750"/>
      <c r="E113" s="751"/>
      <c r="F113" s="751"/>
      <c r="G113" s="751"/>
      <c r="H113" s="751"/>
      <c r="I113" s="751"/>
      <c r="J113" s="751"/>
      <c r="K113" s="751"/>
      <c r="L113" s="752"/>
      <c r="M113" s="714"/>
      <c r="N113" s="715"/>
      <c r="O113" s="715"/>
      <c r="P113" s="715"/>
      <c r="Q113" s="715"/>
      <c r="R113" s="715"/>
      <c r="S113" s="716"/>
      <c r="T113" s="686"/>
      <c r="U113" s="687"/>
      <c r="V113" s="687"/>
      <c r="W113" s="687"/>
      <c r="X113" s="687"/>
      <c r="Y113" s="687"/>
      <c r="Z113" s="687"/>
      <c r="AA113" s="687"/>
      <c r="AB113" s="687"/>
      <c r="AC113" s="233"/>
      <c r="AD113" s="408"/>
      <c r="AE113" s="406"/>
      <c r="AF113" s="721"/>
      <c r="AG113" s="683"/>
      <c r="AH113" s="684"/>
      <c r="AI113" s="684"/>
      <c r="AJ113" s="684"/>
      <c r="AK113" s="684"/>
      <c r="AL113" s="684"/>
      <c r="AM113" s="685"/>
      <c r="AN113" s="724"/>
      <c r="AO113" s="724"/>
      <c r="AP113" s="408"/>
      <c r="AQ113" s="445"/>
      <c r="AR113" s="406"/>
      <c r="AS113" s="677"/>
      <c r="AT113" s="678"/>
      <c r="AU113" s="679"/>
      <c r="AV113" s="683"/>
      <c r="AW113" s="684"/>
      <c r="AX113" s="684"/>
      <c r="AY113" s="684"/>
      <c r="AZ113" s="684"/>
      <c r="BA113" s="684"/>
      <c r="BB113" s="684"/>
      <c r="BC113" s="684"/>
      <c r="BD113" s="685"/>
      <c r="BE113" s="723"/>
      <c r="BF113" s="788"/>
      <c r="BG113" s="786"/>
      <c r="BH113" s="786"/>
      <c r="BI113" s="787"/>
    </row>
    <row r="114" spans="2:61" ht="7.5" customHeight="1">
      <c r="B114" s="768"/>
      <c r="C114" s="406"/>
      <c r="D114" s="750"/>
      <c r="E114" s="751"/>
      <c r="F114" s="751"/>
      <c r="G114" s="751"/>
      <c r="H114" s="751"/>
      <c r="I114" s="751"/>
      <c r="J114" s="751"/>
      <c r="K114" s="751"/>
      <c r="L114" s="752"/>
      <c r="M114" s="711" t="str">
        <f>M28</f>
        <v>平成30年4月1日
以降のもの</v>
      </c>
      <c r="N114" s="712"/>
      <c r="O114" s="712"/>
      <c r="P114" s="712"/>
      <c r="Q114" s="712"/>
      <c r="R114" s="712"/>
      <c r="S114" s="713"/>
      <c r="T114" s="725"/>
      <c r="U114" s="726"/>
      <c r="V114" s="726"/>
      <c r="W114" s="726"/>
      <c r="X114" s="726"/>
      <c r="Y114" s="726"/>
      <c r="Z114" s="726"/>
      <c r="AA114" s="726"/>
      <c r="AB114" s="726"/>
      <c r="AD114" s="369">
        <v>17</v>
      </c>
      <c r="AE114" s="728"/>
      <c r="AF114" s="720"/>
      <c r="AG114" s="680"/>
      <c r="AH114" s="681"/>
      <c r="AI114" s="681"/>
      <c r="AJ114" s="681"/>
      <c r="AK114" s="681"/>
      <c r="AL114" s="681"/>
      <c r="AM114" s="682"/>
      <c r="AN114" s="235"/>
      <c r="AO114" s="235"/>
      <c r="AP114" s="408"/>
      <c r="AQ114" s="445"/>
      <c r="AR114" s="406"/>
      <c r="AS114" s="674"/>
      <c r="AT114" s="675"/>
      <c r="AU114" s="676"/>
      <c r="AV114" s="680"/>
      <c r="AW114" s="681"/>
      <c r="AX114" s="681"/>
      <c r="AY114" s="681"/>
      <c r="AZ114" s="681"/>
      <c r="BA114" s="681"/>
      <c r="BB114" s="681"/>
      <c r="BC114" s="681"/>
      <c r="BD114" s="682"/>
      <c r="BE114" s="238"/>
      <c r="BF114" s="788"/>
      <c r="BG114" s="786"/>
      <c r="BH114" s="786"/>
      <c r="BI114" s="787"/>
    </row>
    <row r="115" spans="2:61" ht="10.5" customHeight="1">
      <c r="B115" s="703"/>
      <c r="C115" s="704"/>
      <c r="D115" s="753"/>
      <c r="E115" s="754"/>
      <c r="F115" s="754"/>
      <c r="G115" s="754"/>
      <c r="H115" s="754"/>
      <c r="I115" s="754"/>
      <c r="J115" s="754"/>
      <c r="K115" s="754"/>
      <c r="L115" s="755"/>
      <c r="M115" s="714"/>
      <c r="N115" s="715"/>
      <c r="O115" s="715"/>
      <c r="P115" s="715"/>
      <c r="Q115" s="715"/>
      <c r="R115" s="715"/>
      <c r="S115" s="716"/>
      <c r="T115" s="686"/>
      <c r="U115" s="687"/>
      <c r="V115" s="687"/>
      <c r="W115" s="687"/>
      <c r="X115" s="687"/>
      <c r="Y115" s="687"/>
      <c r="Z115" s="687"/>
      <c r="AA115" s="687"/>
      <c r="AB115" s="687"/>
      <c r="AC115" s="236"/>
      <c r="AD115" s="729"/>
      <c r="AE115" s="731"/>
      <c r="AF115" s="721"/>
      <c r="AG115" s="683"/>
      <c r="AH115" s="684"/>
      <c r="AI115" s="684"/>
      <c r="AJ115" s="684"/>
      <c r="AK115" s="684"/>
      <c r="AL115" s="684"/>
      <c r="AM115" s="685"/>
      <c r="AN115" s="700"/>
      <c r="AO115" s="701"/>
      <c r="AP115" s="719"/>
      <c r="AQ115" s="764"/>
      <c r="AR115" s="704"/>
      <c r="AS115" s="677"/>
      <c r="AT115" s="678"/>
      <c r="AU115" s="679"/>
      <c r="AV115" s="683"/>
      <c r="AW115" s="684"/>
      <c r="AX115" s="684"/>
      <c r="AY115" s="684"/>
      <c r="AZ115" s="684"/>
      <c r="BA115" s="684"/>
      <c r="BB115" s="684"/>
      <c r="BC115" s="684"/>
      <c r="BD115" s="685"/>
      <c r="BE115" s="239"/>
      <c r="BF115" s="788"/>
      <c r="BG115" s="786"/>
      <c r="BH115" s="786"/>
      <c r="BI115" s="787"/>
    </row>
    <row r="116" spans="2:61" ht="7.5" customHeight="1">
      <c r="B116" s="702">
        <v>34</v>
      </c>
      <c r="C116" s="375"/>
      <c r="D116" s="775" t="s">
        <v>297</v>
      </c>
      <c r="E116" s="776"/>
      <c r="F116" s="776"/>
      <c r="G116" s="776"/>
      <c r="H116" s="776"/>
      <c r="I116" s="776"/>
      <c r="J116" s="776"/>
      <c r="K116" s="776"/>
      <c r="L116" s="777"/>
      <c r="M116" s="756" t="str">
        <f>M30</f>
        <v>平成27年3月31日
以前のもの</v>
      </c>
      <c r="N116" s="757"/>
      <c r="O116" s="757"/>
      <c r="P116" s="757"/>
      <c r="Q116" s="757"/>
      <c r="R116" s="757"/>
      <c r="S116" s="758"/>
      <c r="T116" s="725"/>
      <c r="U116" s="726"/>
      <c r="V116" s="726"/>
      <c r="W116" s="726"/>
      <c r="X116" s="726"/>
      <c r="Y116" s="726"/>
      <c r="Z116" s="726"/>
      <c r="AA116" s="726"/>
      <c r="AB116" s="726"/>
      <c r="AC116" s="762"/>
      <c r="AD116" s="408">
        <v>23</v>
      </c>
      <c r="AE116" s="406"/>
      <c r="AF116" s="720"/>
      <c r="AG116" s="680"/>
      <c r="AH116" s="681"/>
      <c r="AI116" s="681"/>
      <c r="AJ116" s="681"/>
      <c r="AK116" s="681"/>
      <c r="AL116" s="681"/>
      <c r="AM116" s="682"/>
      <c r="AN116" s="734"/>
      <c r="AO116" s="735"/>
      <c r="AP116" s="408">
        <v>17</v>
      </c>
      <c r="AQ116" s="445"/>
      <c r="AR116" s="406"/>
      <c r="AS116" s="674"/>
      <c r="AT116" s="675"/>
      <c r="AU116" s="676"/>
      <c r="AV116" s="680"/>
      <c r="AW116" s="681"/>
      <c r="AX116" s="681"/>
      <c r="AY116" s="681"/>
      <c r="AZ116" s="681"/>
      <c r="BA116" s="681"/>
      <c r="BB116" s="681"/>
      <c r="BC116" s="681"/>
      <c r="BD116" s="682"/>
      <c r="BE116" s="732"/>
      <c r="BF116" s="788"/>
      <c r="BG116" s="786"/>
      <c r="BH116" s="786"/>
      <c r="BI116" s="787"/>
    </row>
    <row r="117" spans="2:61" ht="10.5" customHeight="1">
      <c r="B117" s="768"/>
      <c r="C117" s="406"/>
      <c r="D117" s="778"/>
      <c r="E117" s="779"/>
      <c r="F117" s="779"/>
      <c r="G117" s="779"/>
      <c r="H117" s="779"/>
      <c r="I117" s="779"/>
      <c r="J117" s="779"/>
      <c r="K117" s="779"/>
      <c r="L117" s="780"/>
      <c r="M117" s="759"/>
      <c r="N117" s="760"/>
      <c r="O117" s="760"/>
      <c r="P117" s="760"/>
      <c r="Q117" s="760"/>
      <c r="R117" s="760"/>
      <c r="S117" s="761"/>
      <c r="T117" s="686"/>
      <c r="U117" s="687"/>
      <c r="V117" s="687"/>
      <c r="W117" s="687"/>
      <c r="X117" s="687"/>
      <c r="Y117" s="687"/>
      <c r="Z117" s="687"/>
      <c r="AA117" s="687"/>
      <c r="AB117" s="687"/>
      <c r="AC117" s="763"/>
      <c r="AD117" s="719"/>
      <c r="AE117" s="704"/>
      <c r="AF117" s="721"/>
      <c r="AG117" s="683"/>
      <c r="AH117" s="684"/>
      <c r="AI117" s="684"/>
      <c r="AJ117" s="684"/>
      <c r="AK117" s="684"/>
      <c r="AL117" s="684"/>
      <c r="AM117" s="685"/>
      <c r="AN117" s="736"/>
      <c r="AO117" s="737"/>
      <c r="AP117" s="719"/>
      <c r="AQ117" s="764"/>
      <c r="AR117" s="704"/>
      <c r="AS117" s="677"/>
      <c r="AT117" s="678"/>
      <c r="AU117" s="679"/>
      <c r="AV117" s="683"/>
      <c r="AW117" s="684"/>
      <c r="AX117" s="684"/>
      <c r="AY117" s="684"/>
      <c r="AZ117" s="684"/>
      <c r="BA117" s="684"/>
      <c r="BB117" s="684"/>
      <c r="BC117" s="684"/>
      <c r="BD117" s="685"/>
      <c r="BE117" s="733"/>
      <c r="BF117" s="788"/>
      <c r="BG117" s="786"/>
      <c r="BH117" s="786"/>
      <c r="BI117" s="787"/>
    </row>
    <row r="118" spans="2:61" ht="7.5" customHeight="1">
      <c r="B118" s="768"/>
      <c r="C118" s="406"/>
      <c r="D118" s="778"/>
      <c r="E118" s="779"/>
      <c r="F118" s="779"/>
      <c r="G118" s="779"/>
      <c r="H118" s="779"/>
      <c r="I118" s="779"/>
      <c r="J118" s="779"/>
      <c r="K118" s="779"/>
      <c r="L118" s="780"/>
      <c r="M118" s="711" t="str">
        <f>M32</f>
        <v>平成30年3月31日
以前のもの</v>
      </c>
      <c r="N118" s="712"/>
      <c r="O118" s="712"/>
      <c r="P118" s="712"/>
      <c r="Q118" s="712"/>
      <c r="R118" s="712"/>
      <c r="S118" s="713"/>
      <c r="T118" s="725"/>
      <c r="U118" s="726"/>
      <c r="V118" s="726"/>
      <c r="W118" s="726"/>
      <c r="X118" s="726"/>
      <c r="Y118" s="726"/>
      <c r="Z118" s="726"/>
      <c r="AA118" s="726"/>
      <c r="AB118" s="726"/>
      <c r="AC118" s="230"/>
      <c r="AD118" s="408">
        <v>25</v>
      </c>
      <c r="AE118" s="406"/>
      <c r="AF118" s="720"/>
      <c r="AG118" s="680"/>
      <c r="AH118" s="681"/>
      <c r="AI118" s="681"/>
      <c r="AJ118" s="681"/>
      <c r="AK118" s="681"/>
      <c r="AL118" s="681"/>
      <c r="AM118" s="682"/>
      <c r="AN118" s="231"/>
      <c r="AO118" s="230"/>
      <c r="AP118" s="408">
        <v>9.5</v>
      </c>
      <c r="AQ118" s="445"/>
      <c r="AR118" s="406"/>
      <c r="AS118" s="674"/>
      <c r="AT118" s="675"/>
      <c r="AU118" s="676"/>
      <c r="AV118" s="680"/>
      <c r="AW118" s="681"/>
      <c r="AX118" s="681"/>
      <c r="AY118" s="681"/>
      <c r="AZ118" s="681"/>
      <c r="BA118" s="681"/>
      <c r="BB118" s="681"/>
      <c r="BC118" s="681"/>
      <c r="BD118" s="682"/>
      <c r="BE118" s="722"/>
      <c r="BF118" s="788"/>
      <c r="BG118" s="786"/>
      <c r="BH118" s="786"/>
      <c r="BI118" s="787"/>
    </row>
    <row r="119" spans="2:61" ht="10.5" customHeight="1">
      <c r="B119" s="768"/>
      <c r="C119" s="406"/>
      <c r="D119" s="778"/>
      <c r="E119" s="779"/>
      <c r="F119" s="779"/>
      <c r="G119" s="779"/>
      <c r="H119" s="779"/>
      <c r="I119" s="779"/>
      <c r="J119" s="779"/>
      <c r="K119" s="779"/>
      <c r="L119" s="780"/>
      <c r="M119" s="714"/>
      <c r="N119" s="715"/>
      <c r="O119" s="715"/>
      <c r="P119" s="715"/>
      <c r="Q119" s="715"/>
      <c r="R119" s="715"/>
      <c r="S119" s="716"/>
      <c r="T119" s="686"/>
      <c r="U119" s="687"/>
      <c r="V119" s="687"/>
      <c r="W119" s="687"/>
      <c r="X119" s="687"/>
      <c r="Y119" s="687"/>
      <c r="Z119" s="687"/>
      <c r="AA119" s="687"/>
      <c r="AB119" s="687"/>
      <c r="AC119" s="233"/>
      <c r="AD119" s="719"/>
      <c r="AE119" s="704"/>
      <c r="AF119" s="721"/>
      <c r="AG119" s="683"/>
      <c r="AH119" s="684"/>
      <c r="AI119" s="684"/>
      <c r="AJ119" s="684"/>
      <c r="AK119" s="684"/>
      <c r="AL119" s="684"/>
      <c r="AM119" s="685"/>
      <c r="AN119" s="724"/>
      <c r="AO119" s="724"/>
      <c r="AP119" s="719"/>
      <c r="AQ119" s="764"/>
      <c r="AR119" s="704"/>
      <c r="AS119" s="677"/>
      <c r="AT119" s="678"/>
      <c r="AU119" s="679"/>
      <c r="AV119" s="683"/>
      <c r="AW119" s="684"/>
      <c r="AX119" s="684"/>
      <c r="AY119" s="684"/>
      <c r="AZ119" s="684"/>
      <c r="BA119" s="684"/>
      <c r="BB119" s="684"/>
      <c r="BC119" s="684"/>
      <c r="BD119" s="685"/>
      <c r="BE119" s="723"/>
      <c r="BF119" s="788"/>
      <c r="BG119" s="786"/>
      <c r="BH119" s="786"/>
      <c r="BI119" s="787"/>
    </row>
    <row r="120" spans="2:61" ht="7.5" customHeight="1">
      <c r="B120" s="768"/>
      <c r="C120" s="406"/>
      <c r="D120" s="778"/>
      <c r="E120" s="779"/>
      <c r="F120" s="779"/>
      <c r="G120" s="779"/>
      <c r="H120" s="779"/>
      <c r="I120" s="779"/>
      <c r="J120" s="779"/>
      <c r="K120" s="779"/>
      <c r="L120" s="780"/>
      <c r="M120" s="711" t="str">
        <f>M34</f>
        <v>平成30年4月1日
以降のもの</v>
      </c>
      <c r="N120" s="712"/>
      <c r="O120" s="712"/>
      <c r="P120" s="712"/>
      <c r="Q120" s="712"/>
      <c r="R120" s="712"/>
      <c r="S120" s="713"/>
      <c r="T120" s="725"/>
      <c r="U120" s="726"/>
      <c r="V120" s="726"/>
      <c r="W120" s="726"/>
      <c r="X120" s="726"/>
      <c r="Y120" s="726"/>
      <c r="Z120" s="726"/>
      <c r="AA120" s="726"/>
      <c r="AB120" s="726"/>
      <c r="AD120" s="408">
        <v>24</v>
      </c>
      <c r="AE120" s="406"/>
      <c r="AF120" s="720"/>
      <c r="AG120" s="680"/>
      <c r="AH120" s="681"/>
      <c r="AI120" s="681"/>
      <c r="AJ120" s="681"/>
      <c r="AK120" s="681"/>
      <c r="AL120" s="681"/>
      <c r="AM120" s="682"/>
      <c r="AN120" s="235"/>
      <c r="AO120" s="235"/>
      <c r="AP120" s="408">
        <v>9</v>
      </c>
      <c r="AQ120" s="445"/>
      <c r="AR120" s="406"/>
      <c r="AS120" s="674"/>
      <c r="AT120" s="675"/>
      <c r="AU120" s="676"/>
      <c r="AV120" s="680"/>
      <c r="AW120" s="681"/>
      <c r="AX120" s="681"/>
      <c r="AY120" s="681"/>
      <c r="AZ120" s="681"/>
      <c r="BA120" s="681"/>
      <c r="BB120" s="681"/>
      <c r="BC120" s="681"/>
      <c r="BD120" s="682"/>
      <c r="BE120" s="238"/>
      <c r="BF120" s="788"/>
      <c r="BG120" s="786"/>
      <c r="BH120" s="786"/>
      <c r="BI120" s="787"/>
    </row>
    <row r="121" spans="2:61" ht="10.5" customHeight="1">
      <c r="B121" s="703"/>
      <c r="C121" s="704"/>
      <c r="D121" s="781"/>
      <c r="E121" s="782"/>
      <c r="F121" s="782"/>
      <c r="G121" s="782"/>
      <c r="H121" s="782"/>
      <c r="I121" s="782"/>
      <c r="J121" s="782"/>
      <c r="K121" s="782"/>
      <c r="L121" s="783"/>
      <c r="M121" s="714"/>
      <c r="N121" s="715"/>
      <c r="O121" s="715"/>
      <c r="P121" s="715"/>
      <c r="Q121" s="715"/>
      <c r="R121" s="715"/>
      <c r="S121" s="716"/>
      <c r="T121" s="686"/>
      <c r="U121" s="687"/>
      <c r="V121" s="687"/>
      <c r="W121" s="687"/>
      <c r="X121" s="687"/>
      <c r="Y121" s="687"/>
      <c r="Z121" s="687"/>
      <c r="AA121" s="687"/>
      <c r="AB121" s="687"/>
      <c r="AC121" s="236"/>
      <c r="AD121" s="719"/>
      <c r="AE121" s="704"/>
      <c r="AF121" s="721"/>
      <c r="AG121" s="683"/>
      <c r="AH121" s="684"/>
      <c r="AI121" s="684"/>
      <c r="AJ121" s="684"/>
      <c r="AK121" s="684"/>
      <c r="AL121" s="684"/>
      <c r="AM121" s="685"/>
      <c r="AN121" s="700"/>
      <c r="AO121" s="701"/>
      <c r="AP121" s="719"/>
      <c r="AQ121" s="764"/>
      <c r="AR121" s="704"/>
      <c r="AS121" s="677"/>
      <c r="AT121" s="678"/>
      <c r="AU121" s="679"/>
      <c r="AV121" s="683"/>
      <c r="AW121" s="684"/>
      <c r="AX121" s="684"/>
      <c r="AY121" s="684"/>
      <c r="AZ121" s="684"/>
      <c r="BA121" s="684"/>
      <c r="BB121" s="684"/>
      <c r="BC121" s="684"/>
      <c r="BD121" s="685"/>
      <c r="BE121" s="239"/>
      <c r="BF121" s="788"/>
      <c r="BG121" s="786"/>
      <c r="BH121" s="786"/>
      <c r="BI121" s="787"/>
    </row>
    <row r="122" spans="2:61" ht="7.5" customHeight="1">
      <c r="B122" s="702">
        <v>35</v>
      </c>
      <c r="C122" s="375"/>
      <c r="D122" s="747" t="s">
        <v>298</v>
      </c>
      <c r="E122" s="748"/>
      <c r="F122" s="748"/>
      <c r="G122" s="748"/>
      <c r="H122" s="748"/>
      <c r="I122" s="748"/>
      <c r="J122" s="748"/>
      <c r="K122" s="748"/>
      <c r="L122" s="749"/>
      <c r="M122" s="756" t="str">
        <f>M36</f>
        <v>平成27年3月31日
以前のもの</v>
      </c>
      <c r="N122" s="757"/>
      <c r="O122" s="757"/>
      <c r="P122" s="757"/>
      <c r="Q122" s="757"/>
      <c r="R122" s="757"/>
      <c r="S122" s="758"/>
      <c r="T122" s="725"/>
      <c r="U122" s="726"/>
      <c r="V122" s="726"/>
      <c r="W122" s="726"/>
      <c r="X122" s="726"/>
      <c r="Y122" s="726"/>
      <c r="Z122" s="726"/>
      <c r="AA122" s="726"/>
      <c r="AB122" s="726"/>
      <c r="AC122" s="762"/>
      <c r="AD122" s="369">
        <v>21</v>
      </c>
      <c r="AE122" s="728"/>
      <c r="AF122" s="720"/>
      <c r="AG122" s="680"/>
      <c r="AH122" s="681"/>
      <c r="AI122" s="681"/>
      <c r="AJ122" s="681"/>
      <c r="AK122" s="681"/>
      <c r="AL122" s="681"/>
      <c r="AM122" s="682"/>
      <c r="AN122" s="734"/>
      <c r="AO122" s="735"/>
      <c r="AP122" s="369">
        <v>13</v>
      </c>
      <c r="AQ122" s="727"/>
      <c r="AR122" s="728"/>
      <c r="AS122" s="674"/>
      <c r="AT122" s="675"/>
      <c r="AU122" s="676"/>
      <c r="AV122" s="680"/>
      <c r="AW122" s="681"/>
      <c r="AX122" s="681"/>
      <c r="AY122" s="681"/>
      <c r="AZ122" s="681"/>
      <c r="BA122" s="681"/>
      <c r="BB122" s="681"/>
      <c r="BC122" s="681"/>
      <c r="BD122" s="682"/>
      <c r="BE122" s="732"/>
      <c r="BF122" s="788"/>
      <c r="BG122" s="786"/>
      <c r="BH122" s="786"/>
      <c r="BI122" s="787"/>
    </row>
    <row r="123" spans="2:61" ht="10.5" customHeight="1">
      <c r="B123" s="768"/>
      <c r="C123" s="406"/>
      <c r="D123" s="750"/>
      <c r="E123" s="751"/>
      <c r="F123" s="751"/>
      <c r="G123" s="751"/>
      <c r="H123" s="751"/>
      <c r="I123" s="751"/>
      <c r="J123" s="751"/>
      <c r="K123" s="751"/>
      <c r="L123" s="752"/>
      <c r="M123" s="759"/>
      <c r="N123" s="760"/>
      <c r="O123" s="760"/>
      <c r="P123" s="760"/>
      <c r="Q123" s="760"/>
      <c r="R123" s="760"/>
      <c r="S123" s="761"/>
      <c r="T123" s="686"/>
      <c r="U123" s="687"/>
      <c r="V123" s="687"/>
      <c r="W123" s="687"/>
      <c r="X123" s="687"/>
      <c r="Y123" s="687"/>
      <c r="Z123" s="687"/>
      <c r="AA123" s="687"/>
      <c r="AB123" s="687"/>
      <c r="AC123" s="763"/>
      <c r="AD123" s="729"/>
      <c r="AE123" s="731"/>
      <c r="AF123" s="721"/>
      <c r="AG123" s="683"/>
      <c r="AH123" s="684"/>
      <c r="AI123" s="684"/>
      <c r="AJ123" s="684"/>
      <c r="AK123" s="684"/>
      <c r="AL123" s="684"/>
      <c r="AM123" s="685"/>
      <c r="AN123" s="736"/>
      <c r="AO123" s="737"/>
      <c r="AP123" s="729"/>
      <c r="AQ123" s="730"/>
      <c r="AR123" s="731"/>
      <c r="AS123" s="677"/>
      <c r="AT123" s="678"/>
      <c r="AU123" s="679"/>
      <c r="AV123" s="683"/>
      <c r="AW123" s="684"/>
      <c r="AX123" s="684"/>
      <c r="AY123" s="684"/>
      <c r="AZ123" s="684"/>
      <c r="BA123" s="684"/>
      <c r="BB123" s="684"/>
      <c r="BC123" s="684"/>
      <c r="BD123" s="685"/>
      <c r="BE123" s="733"/>
      <c r="BF123" s="788"/>
      <c r="BG123" s="786"/>
      <c r="BH123" s="786"/>
      <c r="BI123" s="787"/>
    </row>
    <row r="124" spans="2:61" ht="7.5" customHeight="1">
      <c r="B124" s="768"/>
      <c r="C124" s="406"/>
      <c r="D124" s="750"/>
      <c r="E124" s="751"/>
      <c r="F124" s="751"/>
      <c r="G124" s="751"/>
      <c r="H124" s="751"/>
      <c r="I124" s="751"/>
      <c r="J124" s="751"/>
      <c r="K124" s="751"/>
      <c r="L124" s="752"/>
      <c r="M124" s="711" t="str">
        <f>M38</f>
        <v>平成30年3月31日
以前のもの</v>
      </c>
      <c r="N124" s="712"/>
      <c r="O124" s="712"/>
      <c r="P124" s="712"/>
      <c r="Q124" s="712"/>
      <c r="R124" s="712"/>
      <c r="S124" s="713"/>
      <c r="T124" s="725"/>
      <c r="U124" s="726"/>
      <c r="V124" s="726"/>
      <c r="W124" s="726"/>
      <c r="X124" s="726"/>
      <c r="Y124" s="726"/>
      <c r="Z124" s="726"/>
      <c r="AA124" s="726"/>
      <c r="AB124" s="726"/>
      <c r="AC124" s="230"/>
      <c r="AD124" s="408">
        <v>23</v>
      </c>
      <c r="AE124" s="406"/>
      <c r="AF124" s="720"/>
      <c r="AG124" s="680"/>
      <c r="AH124" s="681"/>
      <c r="AI124" s="681"/>
      <c r="AJ124" s="681"/>
      <c r="AK124" s="681"/>
      <c r="AL124" s="681"/>
      <c r="AM124" s="682"/>
      <c r="AN124" s="231"/>
      <c r="AO124" s="230"/>
      <c r="AP124" s="408">
        <v>11</v>
      </c>
      <c r="AQ124" s="445"/>
      <c r="AR124" s="406"/>
      <c r="AS124" s="674"/>
      <c r="AT124" s="675"/>
      <c r="AU124" s="676"/>
      <c r="AV124" s="680"/>
      <c r="AW124" s="681"/>
      <c r="AX124" s="681"/>
      <c r="AY124" s="681"/>
      <c r="AZ124" s="681"/>
      <c r="BA124" s="681"/>
      <c r="BB124" s="681"/>
      <c r="BC124" s="681"/>
      <c r="BD124" s="682"/>
      <c r="BE124" s="722"/>
      <c r="BF124" s="788"/>
      <c r="BG124" s="786"/>
      <c r="BH124" s="786"/>
      <c r="BI124" s="787"/>
    </row>
    <row r="125" spans="2:61" ht="10.5" customHeight="1">
      <c r="B125" s="768"/>
      <c r="C125" s="406"/>
      <c r="D125" s="750"/>
      <c r="E125" s="751"/>
      <c r="F125" s="751"/>
      <c r="G125" s="751"/>
      <c r="H125" s="751"/>
      <c r="I125" s="751"/>
      <c r="J125" s="751"/>
      <c r="K125" s="751"/>
      <c r="L125" s="752"/>
      <c r="M125" s="714"/>
      <c r="N125" s="715"/>
      <c r="O125" s="715"/>
      <c r="P125" s="715"/>
      <c r="Q125" s="715"/>
      <c r="R125" s="715"/>
      <c r="S125" s="716"/>
      <c r="T125" s="686"/>
      <c r="U125" s="687"/>
      <c r="V125" s="687"/>
      <c r="W125" s="687"/>
      <c r="X125" s="687"/>
      <c r="Y125" s="687"/>
      <c r="Z125" s="687"/>
      <c r="AA125" s="687"/>
      <c r="AB125" s="687"/>
      <c r="AC125" s="233"/>
      <c r="AD125" s="408"/>
      <c r="AE125" s="406"/>
      <c r="AF125" s="721"/>
      <c r="AG125" s="683"/>
      <c r="AH125" s="684"/>
      <c r="AI125" s="684"/>
      <c r="AJ125" s="684"/>
      <c r="AK125" s="684"/>
      <c r="AL125" s="684"/>
      <c r="AM125" s="685"/>
      <c r="AN125" s="724"/>
      <c r="AO125" s="724"/>
      <c r="AP125" s="719"/>
      <c r="AQ125" s="764"/>
      <c r="AR125" s="704"/>
      <c r="AS125" s="677"/>
      <c r="AT125" s="678"/>
      <c r="AU125" s="679"/>
      <c r="AV125" s="683"/>
      <c r="AW125" s="684"/>
      <c r="AX125" s="684"/>
      <c r="AY125" s="684"/>
      <c r="AZ125" s="684"/>
      <c r="BA125" s="684"/>
      <c r="BB125" s="684"/>
      <c r="BC125" s="684"/>
      <c r="BD125" s="685"/>
      <c r="BE125" s="723"/>
      <c r="BF125" s="788"/>
      <c r="BG125" s="786"/>
      <c r="BH125" s="786"/>
      <c r="BI125" s="787"/>
    </row>
    <row r="126" spans="2:61" ht="7.5" customHeight="1">
      <c r="B126" s="768"/>
      <c r="C126" s="406"/>
      <c r="D126" s="750"/>
      <c r="E126" s="751"/>
      <c r="F126" s="751"/>
      <c r="G126" s="751"/>
      <c r="H126" s="751"/>
      <c r="I126" s="751"/>
      <c r="J126" s="751"/>
      <c r="K126" s="751"/>
      <c r="L126" s="752"/>
      <c r="M126" s="711" t="str">
        <f>M40</f>
        <v>平成30年4月1日
以降のもの</v>
      </c>
      <c r="N126" s="712"/>
      <c r="O126" s="712"/>
      <c r="P126" s="712"/>
      <c r="Q126" s="712"/>
      <c r="R126" s="712"/>
      <c r="S126" s="713"/>
      <c r="T126" s="725"/>
      <c r="U126" s="726"/>
      <c r="V126" s="726"/>
      <c r="W126" s="726"/>
      <c r="X126" s="726"/>
      <c r="Y126" s="726"/>
      <c r="Z126" s="726"/>
      <c r="AA126" s="726"/>
      <c r="AB126" s="726"/>
      <c r="AD126" s="408"/>
      <c r="AE126" s="406"/>
      <c r="AF126" s="720"/>
      <c r="AG126" s="680"/>
      <c r="AH126" s="681"/>
      <c r="AI126" s="681"/>
      <c r="AJ126" s="681"/>
      <c r="AK126" s="681"/>
      <c r="AL126" s="681"/>
      <c r="AM126" s="682"/>
      <c r="AN126" s="235"/>
      <c r="AO126" s="235"/>
      <c r="AP126" s="408">
        <v>9.5</v>
      </c>
      <c r="AQ126" s="445"/>
      <c r="AR126" s="406"/>
      <c r="AS126" s="674"/>
      <c r="AT126" s="675"/>
      <c r="AU126" s="676"/>
      <c r="AV126" s="680"/>
      <c r="AW126" s="681"/>
      <c r="AX126" s="681"/>
      <c r="AY126" s="681"/>
      <c r="AZ126" s="681"/>
      <c r="BA126" s="681"/>
      <c r="BB126" s="681"/>
      <c r="BC126" s="681"/>
      <c r="BD126" s="682"/>
      <c r="BE126" s="238"/>
      <c r="BF126" s="788"/>
      <c r="BG126" s="786"/>
      <c r="BH126" s="786"/>
      <c r="BI126" s="787"/>
    </row>
    <row r="127" spans="2:61" ht="10.5" customHeight="1">
      <c r="B127" s="703"/>
      <c r="C127" s="704"/>
      <c r="D127" s="753"/>
      <c r="E127" s="754"/>
      <c r="F127" s="754"/>
      <c r="G127" s="754"/>
      <c r="H127" s="754"/>
      <c r="I127" s="754"/>
      <c r="J127" s="754"/>
      <c r="K127" s="754"/>
      <c r="L127" s="755"/>
      <c r="M127" s="714"/>
      <c r="N127" s="715"/>
      <c r="O127" s="715"/>
      <c r="P127" s="715"/>
      <c r="Q127" s="715"/>
      <c r="R127" s="715"/>
      <c r="S127" s="716"/>
      <c r="T127" s="686"/>
      <c r="U127" s="687"/>
      <c r="V127" s="687"/>
      <c r="W127" s="687"/>
      <c r="X127" s="687"/>
      <c r="Y127" s="687"/>
      <c r="Z127" s="687"/>
      <c r="AA127" s="687"/>
      <c r="AB127" s="687"/>
      <c r="AC127" s="236"/>
      <c r="AD127" s="719"/>
      <c r="AE127" s="704"/>
      <c r="AF127" s="721"/>
      <c r="AG127" s="683"/>
      <c r="AH127" s="684"/>
      <c r="AI127" s="684"/>
      <c r="AJ127" s="684"/>
      <c r="AK127" s="684"/>
      <c r="AL127" s="684"/>
      <c r="AM127" s="685"/>
      <c r="AN127" s="700"/>
      <c r="AO127" s="701"/>
      <c r="AP127" s="719"/>
      <c r="AQ127" s="764"/>
      <c r="AR127" s="704"/>
      <c r="AS127" s="677"/>
      <c r="AT127" s="678"/>
      <c r="AU127" s="679"/>
      <c r="AV127" s="683"/>
      <c r="AW127" s="684"/>
      <c r="AX127" s="684"/>
      <c r="AY127" s="684"/>
      <c r="AZ127" s="684"/>
      <c r="BA127" s="684"/>
      <c r="BB127" s="684"/>
      <c r="BC127" s="684"/>
      <c r="BD127" s="685"/>
      <c r="BE127" s="239"/>
      <c r="BF127" s="788"/>
      <c r="BG127" s="786"/>
      <c r="BH127" s="786"/>
      <c r="BI127" s="787"/>
    </row>
    <row r="128" spans="2:61" ht="7.5" customHeight="1">
      <c r="B128" s="702">
        <v>38</v>
      </c>
      <c r="C128" s="375"/>
      <c r="D128" s="775" t="s">
        <v>299</v>
      </c>
      <c r="E128" s="776"/>
      <c r="F128" s="776"/>
      <c r="G128" s="776"/>
      <c r="H128" s="776"/>
      <c r="I128" s="776"/>
      <c r="J128" s="776"/>
      <c r="K128" s="776"/>
      <c r="L128" s="777"/>
      <c r="M128" s="756" t="str">
        <f>M42</f>
        <v>平成27年3月31日
以前のもの</v>
      </c>
      <c r="N128" s="757"/>
      <c r="O128" s="757"/>
      <c r="P128" s="757"/>
      <c r="Q128" s="757"/>
      <c r="R128" s="757"/>
      <c r="S128" s="758"/>
      <c r="T128" s="725"/>
      <c r="U128" s="726"/>
      <c r="V128" s="726"/>
      <c r="W128" s="726"/>
      <c r="X128" s="726"/>
      <c r="Y128" s="726"/>
      <c r="Z128" s="726"/>
      <c r="AA128" s="726"/>
      <c r="AB128" s="726"/>
      <c r="AC128" s="762"/>
      <c r="AD128" s="408">
        <v>22</v>
      </c>
      <c r="AE128" s="406"/>
      <c r="AF128" s="720"/>
      <c r="AG128" s="680"/>
      <c r="AH128" s="681"/>
      <c r="AI128" s="681"/>
      <c r="AJ128" s="681"/>
      <c r="AK128" s="681"/>
      <c r="AL128" s="681"/>
      <c r="AM128" s="682"/>
      <c r="AN128" s="734"/>
      <c r="AO128" s="735"/>
      <c r="AP128" s="369">
        <v>15</v>
      </c>
      <c r="AQ128" s="738"/>
      <c r="AR128" s="375"/>
      <c r="AS128" s="674"/>
      <c r="AT128" s="675"/>
      <c r="AU128" s="676"/>
      <c r="AV128" s="680"/>
      <c r="AW128" s="681"/>
      <c r="AX128" s="681"/>
      <c r="AY128" s="681"/>
      <c r="AZ128" s="681"/>
      <c r="BA128" s="681"/>
      <c r="BB128" s="681"/>
      <c r="BC128" s="681"/>
      <c r="BD128" s="682"/>
      <c r="BE128" s="732"/>
      <c r="BF128" s="788"/>
      <c r="BG128" s="786"/>
      <c r="BH128" s="786"/>
      <c r="BI128" s="787"/>
    </row>
    <row r="129" spans="2:61" ht="10.5" customHeight="1">
      <c r="B129" s="768"/>
      <c r="C129" s="406"/>
      <c r="D129" s="778"/>
      <c r="E129" s="779"/>
      <c r="F129" s="779"/>
      <c r="G129" s="779"/>
      <c r="H129" s="779"/>
      <c r="I129" s="779"/>
      <c r="J129" s="779"/>
      <c r="K129" s="779"/>
      <c r="L129" s="780"/>
      <c r="M129" s="759"/>
      <c r="N129" s="760"/>
      <c r="O129" s="760"/>
      <c r="P129" s="760"/>
      <c r="Q129" s="760"/>
      <c r="R129" s="760"/>
      <c r="S129" s="761"/>
      <c r="T129" s="686"/>
      <c r="U129" s="687"/>
      <c r="V129" s="687"/>
      <c r="W129" s="687"/>
      <c r="X129" s="687"/>
      <c r="Y129" s="687"/>
      <c r="Z129" s="687"/>
      <c r="AA129" s="687"/>
      <c r="AB129" s="687"/>
      <c r="AC129" s="763"/>
      <c r="AD129" s="719"/>
      <c r="AE129" s="704"/>
      <c r="AF129" s="721"/>
      <c r="AG129" s="683"/>
      <c r="AH129" s="684"/>
      <c r="AI129" s="684"/>
      <c r="AJ129" s="684"/>
      <c r="AK129" s="684"/>
      <c r="AL129" s="684"/>
      <c r="AM129" s="685"/>
      <c r="AN129" s="736"/>
      <c r="AO129" s="737"/>
      <c r="AP129" s="408"/>
      <c r="AQ129" s="445"/>
      <c r="AR129" s="406"/>
      <c r="AS129" s="677"/>
      <c r="AT129" s="678"/>
      <c r="AU129" s="679"/>
      <c r="AV129" s="683"/>
      <c r="AW129" s="684"/>
      <c r="AX129" s="684"/>
      <c r="AY129" s="684"/>
      <c r="AZ129" s="684"/>
      <c r="BA129" s="684"/>
      <c r="BB129" s="684"/>
      <c r="BC129" s="684"/>
      <c r="BD129" s="685"/>
      <c r="BE129" s="733"/>
      <c r="BF129" s="788"/>
      <c r="BG129" s="786"/>
      <c r="BH129" s="786"/>
      <c r="BI129" s="787"/>
    </row>
    <row r="130" spans="2:61" ht="7.5" customHeight="1">
      <c r="B130" s="768"/>
      <c r="C130" s="406"/>
      <c r="D130" s="778"/>
      <c r="E130" s="779"/>
      <c r="F130" s="779"/>
      <c r="G130" s="779"/>
      <c r="H130" s="779"/>
      <c r="I130" s="779"/>
      <c r="J130" s="779"/>
      <c r="K130" s="779"/>
      <c r="L130" s="780"/>
      <c r="M130" s="711" t="str">
        <f>M44</f>
        <v>平成30年3月31日
以前のもの</v>
      </c>
      <c r="N130" s="712"/>
      <c r="O130" s="712"/>
      <c r="P130" s="712"/>
      <c r="Q130" s="712"/>
      <c r="R130" s="712"/>
      <c r="S130" s="713"/>
      <c r="T130" s="725"/>
      <c r="U130" s="726"/>
      <c r="V130" s="726"/>
      <c r="W130" s="726"/>
      <c r="X130" s="726"/>
      <c r="Y130" s="726"/>
      <c r="Z130" s="726"/>
      <c r="AA130" s="726"/>
      <c r="AB130" s="726"/>
      <c r="AC130" s="230"/>
      <c r="AD130" s="408">
        <v>23</v>
      </c>
      <c r="AE130" s="406"/>
      <c r="AF130" s="720"/>
      <c r="AG130" s="680"/>
      <c r="AH130" s="681"/>
      <c r="AI130" s="681"/>
      <c r="AJ130" s="681"/>
      <c r="AK130" s="681"/>
      <c r="AL130" s="681"/>
      <c r="AM130" s="682"/>
      <c r="AN130" s="231"/>
      <c r="AO130" s="230"/>
      <c r="AP130" s="408"/>
      <c r="AQ130" s="445"/>
      <c r="AR130" s="406"/>
      <c r="AS130" s="674"/>
      <c r="AT130" s="675"/>
      <c r="AU130" s="676"/>
      <c r="AV130" s="680"/>
      <c r="AW130" s="681"/>
      <c r="AX130" s="681"/>
      <c r="AY130" s="681"/>
      <c r="AZ130" s="681"/>
      <c r="BA130" s="681"/>
      <c r="BB130" s="681"/>
      <c r="BC130" s="681"/>
      <c r="BD130" s="682"/>
      <c r="BE130" s="722"/>
      <c r="BF130" s="788"/>
      <c r="BG130" s="786"/>
      <c r="BH130" s="786"/>
      <c r="BI130" s="787"/>
    </row>
    <row r="131" spans="2:61" ht="10.5" customHeight="1">
      <c r="B131" s="768"/>
      <c r="C131" s="406"/>
      <c r="D131" s="778"/>
      <c r="E131" s="779"/>
      <c r="F131" s="779"/>
      <c r="G131" s="779"/>
      <c r="H131" s="779"/>
      <c r="I131" s="779"/>
      <c r="J131" s="779"/>
      <c r="K131" s="779"/>
      <c r="L131" s="780"/>
      <c r="M131" s="714"/>
      <c r="N131" s="715"/>
      <c r="O131" s="715"/>
      <c r="P131" s="715"/>
      <c r="Q131" s="715"/>
      <c r="R131" s="715"/>
      <c r="S131" s="716"/>
      <c r="T131" s="686"/>
      <c r="U131" s="687"/>
      <c r="V131" s="687"/>
      <c r="W131" s="687"/>
      <c r="X131" s="687"/>
      <c r="Y131" s="687"/>
      <c r="Z131" s="687"/>
      <c r="AA131" s="687"/>
      <c r="AB131" s="687"/>
      <c r="AC131" s="233"/>
      <c r="AD131" s="408"/>
      <c r="AE131" s="406"/>
      <c r="AF131" s="721"/>
      <c r="AG131" s="683"/>
      <c r="AH131" s="684"/>
      <c r="AI131" s="684"/>
      <c r="AJ131" s="684"/>
      <c r="AK131" s="684"/>
      <c r="AL131" s="684"/>
      <c r="AM131" s="685"/>
      <c r="AN131" s="724"/>
      <c r="AO131" s="724"/>
      <c r="AP131" s="408"/>
      <c r="AQ131" s="445"/>
      <c r="AR131" s="406"/>
      <c r="AS131" s="677"/>
      <c r="AT131" s="678"/>
      <c r="AU131" s="679"/>
      <c r="AV131" s="683"/>
      <c r="AW131" s="684"/>
      <c r="AX131" s="684"/>
      <c r="AY131" s="684"/>
      <c r="AZ131" s="684"/>
      <c r="BA131" s="684"/>
      <c r="BB131" s="684"/>
      <c r="BC131" s="684"/>
      <c r="BD131" s="685"/>
      <c r="BE131" s="723"/>
      <c r="BF131" s="788"/>
      <c r="BG131" s="786"/>
      <c r="BH131" s="786"/>
      <c r="BI131" s="787"/>
    </row>
    <row r="132" spans="2:61" ht="7.5" customHeight="1">
      <c r="B132" s="768"/>
      <c r="C132" s="406"/>
      <c r="D132" s="778"/>
      <c r="E132" s="779"/>
      <c r="F132" s="779"/>
      <c r="G132" s="779"/>
      <c r="H132" s="779"/>
      <c r="I132" s="779"/>
      <c r="J132" s="779"/>
      <c r="K132" s="779"/>
      <c r="L132" s="780"/>
      <c r="M132" s="711" t="str">
        <f>M46</f>
        <v>平成30年4月1日
以降のもの</v>
      </c>
      <c r="N132" s="712"/>
      <c r="O132" s="712"/>
      <c r="P132" s="712"/>
      <c r="Q132" s="712"/>
      <c r="R132" s="712"/>
      <c r="S132" s="713"/>
      <c r="T132" s="725"/>
      <c r="U132" s="726"/>
      <c r="V132" s="726"/>
      <c r="W132" s="726"/>
      <c r="X132" s="726"/>
      <c r="Y132" s="726"/>
      <c r="Z132" s="726"/>
      <c r="AA132" s="726"/>
      <c r="AB132" s="726"/>
      <c r="AD132" s="408"/>
      <c r="AE132" s="406"/>
      <c r="AF132" s="720"/>
      <c r="AG132" s="680"/>
      <c r="AH132" s="681"/>
      <c r="AI132" s="681"/>
      <c r="AJ132" s="681"/>
      <c r="AK132" s="681"/>
      <c r="AL132" s="681"/>
      <c r="AM132" s="682"/>
      <c r="AN132" s="235"/>
      <c r="AO132" s="235"/>
      <c r="AP132" s="369">
        <v>12</v>
      </c>
      <c r="AQ132" s="727"/>
      <c r="AR132" s="728"/>
      <c r="AS132" s="674"/>
      <c r="AT132" s="675"/>
      <c r="AU132" s="676"/>
      <c r="AV132" s="680"/>
      <c r="AW132" s="681"/>
      <c r="AX132" s="681"/>
      <c r="AY132" s="681"/>
      <c r="AZ132" s="681"/>
      <c r="BA132" s="681"/>
      <c r="BB132" s="681"/>
      <c r="BC132" s="681"/>
      <c r="BD132" s="682"/>
      <c r="BE132" s="238"/>
      <c r="BF132" s="788"/>
      <c r="BG132" s="786"/>
      <c r="BH132" s="786"/>
      <c r="BI132" s="787"/>
    </row>
    <row r="133" spans="2:61" ht="10.5" customHeight="1">
      <c r="B133" s="703"/>
      <c r="C133" s="704"/>
      <c r="D133" s="778"/>
      <c r="E133" s="779"/>
      <c r="F133" s="779"/>
      <c r="G133" s="779"/>
      <c r="H133" s="779"/>
      <c r="I133" s="779"/>
      <c r="J133" s="779"/>
      <c r="K133" s="779"/>
      <c r="L133" s="780"/>
      <c r="M133" s="714"/>
      <c r="N133" s="715"/>
      <c r="O133" s="715"/>
      <c r="P133" s="715"/>
      <c r="Q133" s="715"/>
      <c r="R133" s="715"/>
      <c r="S133" s="716"/>
      <c r="T133" s="686"/>
      <c r="U133" s="687"/>
      <c r="V133" s="687"/>
      <c r="W133" s="687"/>
      <c r="X133" s="687"/>
      <c r="Y133" s="687"/>
      <c r="Z133" s="687"/>
      <c r="AA133" s="687"/>
      <c r="AB133" s="687"/>
      <c r="AC133" s="236"/>
      <c r="AD133" s="719"/>
      <c r="AE133" s="704"/>
      <c r="AF133" s="721"/>
      <c r="AG133" s="683"/>
      <c r="AH133" s="684"/>
      <c r="AI133" s="684"/>
      <c r="AJ133" s="684"/>
      <c r="AK133" s="684"/>
      <c r="AL133" s="684"/>
      <c r="AM133" s="685"/>
      <c r="AN133" s="700"/>
      <c r="AO133" s="701"/>
      <c r="AP133" s="729"/>
      <c r="AQ133" s="730"/>
      <c r="AR133" s="731"/>
      <c r="AS133" s="677"/>
      <c r="AT133" s="678"/>
      <c r="AU133" s="679"/>
      <c r="AV133" s="683"/>
      <c r="AW133" s="684"/>
      <c r="AX133" s="684"/>
      <c r="AY133" s="684"/>
      <c r="AZ133" s="684"/>
      <c r="BA133" s="684"/>
      <c r="BB133" s="684"/>
      <c r="BC133" s="684"/>
      <c r="BD133" s="685"/>
      <c r="BE133" s="239"/>
      <c r="BF133" s="788"/>
      <c r="BG133" s="786"/>
      <c r="BH133" s="786"/>
      <c r="BI133" s="787"/>
    </row>
    <row r="134" spans="2:61" ht="7.5" customHeight="1">
      <c r="B134" s="702">
        <v>36</v>
      </c>
      <c r="C134" s="375"/>
      <c r="D134" s="769" t="s">
        <v>300</v>
      </c>
      <c r="E134" s="770"/>
      <c r="F134" s="770"/>
      <c r="G134" s="765" t="s">
        <v>301</v>
      </c>
      <c r="H134" s="766"/>
      <c r="I134" s="766"/>
      <c r="J134" s="766"/>
      <c r="K134" s="766"/>
      <c r="L134" s="767"/>
      <c r="M134" s="756" t="str">
        <f>M48</f>
        <v>平成27年3月31日
以前のもの</v>
      </c>
      <c r="N134" s="757"/>
      <c r="O134" s="757"/>
      <c r="P134" s="757"/>
      <c r="Q134" s="757"/>
      <c r="R134" s="757"/>
      <c r="S134" s="758"/>
      <c r="T134" s="725"/>
      <c r="U134" s="726"/>
      <c r="V134" s="726"/>
      <c r="W134" s="726"/>
      <c r="X134" s="726"/>
      <c r="Y134" s="726"/>
      <c r="Z134" s="726"/>
      <c r="AA134" s="726"/>
      <c r="AB134" s="726"/>
      <c r="AC134" s="762"/>
      <c r="AD134" s="408">
        <v>38</v>
      </c>
      <c r="AE134" s="406"/>
      <c r="AF134" s="720"/>
      <c r="AG134" s="680"/>
      <c r="AH134" s="681"/>
      <c r="AI134" s="681"/>
      <c r="AJ134" s="681"/>
      <c r="AK134" s="681"/>
      <c r="AL134" s="681"/>
      <c r="AM134" s="682"/>
      <c r="AN134" s="734"/>
      <c r="AO134" s="735"/>
      <c r="AP134" s="369">
        <v>7.5</v>
      </c>
      <c r="AQ134" s="727"/>
      <c r="AR134" s="728"/>
      <c r="AS134" s="674"/>
      <c r="AT134" s="675"/>
      <c r="AU134" s="676"/>
      <c r="AV134" s="680"/>
      <c r="AW134" s="681"/>
      <c r="AX134" s="681"/>
      <c r="AY134" s="681"/>
      <c r="AZ134" s="681"/>
      <c r="BA134" s="681"/>
      <c r="BB134" s="681"/>
      <c r="BC134" s="681"/>
      <c r="BD134" s="682"/>
      <c r="BE134" s="732"/>
      <c r="BF134" s="788"/>
      <c r="BG134" s="786"/>
      <c r="BH134" s="786"/>
      <c r="BI134" s="787"/>
    </row>
    <row r="135" spans="2:61" ht="10.5" customHeight="1">
      <c r="B135" s="768"/>
      <c r="C135" s="406"/>
      <c r="D135" s="771"/>
      <c r="E135" s="772"/>
      <c r="F135" s="772"/>
      <c r="G135" s="765"/>
      <c r="H135" s="766"/>
      <c r="I135" s="766"/>
      <c r="J135" s="766"/>
      <c r="K135" s="766"/>
      <c r="L135" s="767"/>
      <c r="M135" s="759"/>
      <c r="N135" s="760"/>
      <c r="O135" s="760"/>
      <c r="P135" s="760"/>
      <c r="Q135" s="760"/>
      <c r="R135" s="760"/>
      <c r="S135" s="761"/>
      <c r="T135" s="686"/>
      <c r="U135" s="687"/>
      <c r="V135" s="687"/>
      <c r="W135" s="687"/>
      <c r="X135" s="687"/>
      <c r="Y135" s="687"/>
      <c r="Z135" s="687"/>
      <c r="AA135" s="687"/>
      <c r="AB135" s="687"/>
      <c r="AC135" s="763"/>
      <c r="AD135" s="719"/>
      <c r="AE135" s="704"/>
      <c r="AF135" s="721"/>
      <c r="AG135" s="683"/>
      <c r="AH135" s="684"/>
      <c r="AI135" s="684"/>
      <c r="AJ135" s="684"/>
      <c r="AK135" s="684"/>
      <c r="AL135" s="684"/>
      <c r="AM135" s="685"/>
      <c r="AN135" s="736"/>
      <c r="AO135" s="737"/>
      <c r="AP135" s="729"/>
      <c r="AQ135" s="730"/>
      <c r="AR135" s="731"/>
      <c r="AS135" s="677"/>
      <c r="AT135" s="678"/>
      <c r="AU135" s="679"/>
      <c r="AV135" s="683"/>
      <c r="AW135" s="684"/>
      <c r="AX135" s="684"/>
      <c r="AY135" s="684"/>
      <c r="AZ135" s="684"/>
      <c r="BA135" s="684"/>
      <c r="BB135" s="684"/>
      <c r="BC135" s="684"/>
      <c r="BD135" s="685"/>
      <c r="BE135" s="733"/>
      <c r="BF135" s="788"/>
      <c r="BG135" s="786"/>
      <c r="BH135" s="786"/>
      <c r="BI135" s="787"/>
    </row>
    <row r="136" spans="2:61" ht="7.5" customHeight="1">
      <c r="B136" s="768"/>
      <c r="C136" s="406"/>
      <c r="D136" s="771"/>
      <c r="E136" s="772"/>
      <c r="F136" s="772"/>
      <c r="G136" s="765"/>
      <c r="H136" s="766"/>
      <c r="I136" s="766"/>
      <c r="J136" s="766"/>
      <c r="K136" s="766"/>
      <c r="L136" s="767"/>
      <c r="M136" s="711" t="str">
        <f>M50</f>
        <v>平成30年3月31日
以前のもの</v>
      </c>
      <c r="N136" s="712"/>
      <c r="O136" s="712"/>
      <c r="P136" s="712"/>
      <c r="Q136" s="712"/>
      <c r="R136" s="712"/>
      <c r="S136" s="713"/>
      <c r="T136" s="725"/>
      <c r="U136" s="726"/>
      <c r="V136" s="726"/>
      <c r="W136" s="726"/>
      <c r="X136" s="726"/>
      <c r="Y136" s="726"/>
      <c r="Z136" s="726"/>
      <c r="AA136" s="726"/>
      <c r="AB136" s="726"/>
      <c r="AC136" s="230"/>
      <c r="AD136" s="408">
        <v>40</v>
      </c>
      <c r="AE136" s="406"/>
      <c r="AF136" s="720"/>
      <c r="AG136" s="680"/>
      <c r="AH136" s="681"/>
      <c r="AI136" s="681"/>
      <c r="AJ136" s="681"/>
      <c r="AK136" s="681"/>
      <c r="AL136" s="681"/>
      <c r="AM136" s="682"/>
      <c r="AN136" s="231"/>
      <c r="AO136" s="230"/>
      <c r="AP136" s="369">
        <v>6.5</v>
      </c>
      <c r="AQ136" s="738"/>
      <c r="AR136" s="375"/>
      <c r="AS136" s="674"/>
      <c r="AT136" s="675"/>
      <c r="AU136" s="676"/>
      <c r="AV136" s="680"/>
      <c r="AW136" s="681"/>
      <c r="AX136" s="681"/>
      <c r="AY136" s="681"/>
      <c r="AZ136" s="681"/>
      <c r="BA136" s="681"/>
      <c r="BB136" s="681"/>
      <c r="BC136" s="681"/>
      <c r="BD136" s="682"/>
      <c r="BE136" s="722"/>
      <c r="BF136" s="788"/>
      <c r="BG136" s="786"/>
      <c r="BH136" s="786"/>
      <c r="BI136" s="787"/>
    </row>
    <row r="137" spans="2:61" ht="10.5" customHeight="1">
      <c r="B137" s="768"/>
      <c r="C137" s="406"/>
      <c r="D137" s="771"/>
      <c r="E137" s="772"/>
      <c r="F137" s="772"/>
      <c r="G137" s="765"/>
      <c r="H137" s="766"/>
      <c r="I137" s="766"/>
      <c r="J137" s="766"/>
      <c r="K137" s="766"/>
      <c r="L137" s="767"/>
      <c r="M137" s="714"/>
      <c r="N137" s="715"/>
      <c r="O137" s="715"/>
      <c r="P137" s="715"/>
      <c r="Q137" s="715"/>
      <c r="R137" s="715"/>
      <c r="S137" s="716"/>
      <c r="T137" s="686"/>
      <c r="U137" s="687"/>
      <c r="V137" s="687"/>
      <c r="W137" s="687"/>
      <c r="X137" s="687"/>
      <c r="Y137" s="687"/>
      <c r="Z137" s="687"/>
      <c r="AA137" s="687"/>
      <c r="AB137" s="687"/>
      <c r="AC137" s="233"/>
      <c r="AD137" s="719"/>
      <c r="AE137" s="704"/>
      <c r="AF137" s="721"/>
      <c r="AG137" s="683"/>
      <c r="AH137" s="684"/>
      <c r="AI137" s="684"/>
      <c r="AJ137" s="684"/>
      <c r="AK137" s="684"/>
      <c r="AL137" s="684"/>
      <c r="AM137" s="685"/>
      <c r="AN137" s="724"/>
      <c r="AO137" s="724"/>
      <c r="AP137" s="408"/>
      <c r="AQ137" s="445"/>
      <c r="AR137" s="406"/>
      <c r="AS137" s="677"/>
      <c r="AT137" s="678"/>
      <c r="AU137" s="679"/>
      <c r="AV137" s="683"/>
      <c r="AW137" s="684"/>
      <c r="AX137" s="684"/>
      <c r="AY137" s="684"/>
      <c r="AZ137" s="684"/>
      <c r="BA137" s="684"/>
      <c r="BB137" s="684"/>
      <c r="BC137" s="684"/>
      <c r="BD137" s="685"/>
      <c r="BE137" s="723"/>
      <c r="BF137" s="788"/>
      <c r="BG137" s="786"/>
      <c r="BH137" s="786"/>
      <c r="BI137" s="787"/>
    </row>
    <row r="138" spans="2:61" ht="7.5" customHeight="1">
      <c r="B138" s="768"/>
      <c r="C138" s="406"/>
      <c r="D138" s="771"/>
      <c r="E138" s="772"/>
      <c r="F138" s="772"/>
      <c r="G138" s="765"/>
      <c r="H138" s="766"/>
      <c r="I138" s="766"/>
      <c r="J138" s="766"/>
      <c r="K138" s="766"/>
      <c r="L138" s="767"/>
      <c r="M138" s="711" t="str">
        <f>M52</f>
        <v>平成30年4月1日
以降のもの</v>
      </c>
      <c r="N138" s="712"/>
      <c r="O138" s="712"/>
      <c r="P138" s="712"/>
      <c r="Q138" s="712"/>
      <c r="R138" s="712"/>
      <c r="S138" s="713"/>
      <c r="T138" s="725"/>
      <c r="U138" s="726"/>
      <c r="V138" s="726"/>
      <c r="W138" s="726"/>
      <c r="X138" s="726"/>
      <c r="Y138" s="726"/>
      <c r="Z138" s="726"/>
      <c r="AA138" s="726"/>
      <c r="AB138" s="726"/>
      <c r="AD138" s="408">
        <v>38</v>
      </c>
      <c r="AE138" s="406"/>
      <c r="AF138" s="720"/>
      <c r="AG138" s="680"/>
      <c r="AH138" s="681"/>
      <c r="AI138" s="681"/>
      <c r="AJ138" s="681"/>
      <c r="AK138" s="681"/>
      <c r="AL138" s="681"/>
      <c r="AM138" s="682"/>
      <c r="AN138" s="235"/>
      <c r="AO138" s="235"/>
      <c r="AP138" s="408"/>
      <c r="AQ138" s="445"/>
      <c r="AR138" s="406"/>
      <c r="AS138" s="674"/>
      <c r="AT138" s="675"/>
      <c r="AU138" s="676"/>
      <c r="AV138" s="680"/>
      <c r="AW138" s="681"/>
      <c r="AX138" s="681"/>
      <c r="AY138" s="681"/>
      <c r="AZ138" s="681"/>
      <c r="BA138" s="681"/>
      <c r="BB138" s="681"/>
      <c r="BC138" s="681"/>
      <c r="BD138" s="682"/>
      <c r="BE138" s="238"/>
      <c r="BF138" s="788"/>
      <c r="BG138" s="786"/>
      <c r="BH138" s="786"/>
      <c r="BI138" s="787"/>
    </row>
    <row r="139" spans="2:61" ht="10.5" customHeight="1">
      <c r="B139" s="768"/>
      <c r="C139" s="406"/>
      <c r="D139" s="771"/>
      <c r="E139" s="772"/>
      <c r="F139" s="772"/>
      <c r="G139" s="765"/>
      <c r="H139" s="766"/>
      <c r="I139" s="766"/>
      <c r="J139" s="766"/>
      <c r="K139" s="766"/>
      <c r="L139" s="767"/>
      <c r="M139" s="714"/>
      <c r="N139" s="715"/>
      <c r="O139" s="715"/>
      <c r="P139" s="715"/>
      <c r="Q139" s="715"/>
      <c r="R139" s="715"/>
      <c r="S139" s="716"/>
      <c r="T139" s="686"/>
      <c r="U139" s="687"/>
      <c r="V139" s="687"/>
      <c r="W139" s="687"/>
      <c r="X139" s="687"/>
      <c r="Y139" s="687"/>
      <c r="Z139" s="687"/>
      <c r="AA139" s="687"/>
      <c r="AB139" s="687"/>
      <c r="AC139" s="236"/>
      <c r="AD139" s="719"/>
      <c r="AE139" s="704"/>
      <c r="AF139" s="721"/>
      <c r="AG139" s="683"/>
      <c r="AH139" s="684"/>
      <c r="AI139" s="684"/>
      <c r="AJ139" s="684"/>
      <c r="AK139" s="684"/>
      <c r="AL139" s="684"/>
      <c r="AM139" s="685"/>
      <c r="AN139" s="700"/>
      <c r="AO139" s="701"/>
      <c r="AP139" s="719"/>
      <c r="AQ139" s="764"/>
      <c r="AR139" s="704"/>
      <c r="AS139" s="677"/>
      <c r="AT139" s="678"/>
      <c r="AU139" s="679"/>
      <c r="AV139" s="683"/>
      <c r="AW139" s="684"/>
      <c r="AX139" s="684"/>
      <c r="AY139" s="684"/>
      <c r="AZ139" s="684"/>
      <c r="BA139" s="684"/>
      <c r="BB139" s="684"/>
      <c r="BC139" s="684"/>
      <c r="BD139" s="685"/>
      <c r="BE139" s="239"/>
      <c r="BF139" s="788"/>
      <c r="BG139" s="786"/>
      <c r="BH139" s="786"/>
      <c r="BI139" s="787"/>
    </row>
    <row r="140" spans="2:61" ht="7.5" customHeight="1">
      <c r="B140" s="768"/>
      <c r="C140" s="406"/>
      <c r="D140" s="771"/>
      <c r="E140" s="772"/>
      <c r="F140" s="772"/>
      <c r="G140" s="765" t="s">
        <v>302</v>
      </c>
      <c r="H140" s="766"/>
      <c r="I140" s="766"/>
      <c r="J140" s="766"/>
      <c r="K140" s="766"/>
      <c r="L140" s="767"/>
      <c r="M140" s="756" t="str">
        <f>M54</f>
        <v>平成27年3月31日
以前のもの</v>
      </c>
      <c r="N140" s="757"/>
      <c r="O140" s="757"/>
      <c r="P140" s="757"/>
      <c r="Q140" s="757"/>
      <c r="R140" s="757"/>
      <c r="S140" s="758"/>
      <c r="T140" s="725"/>
      <c r="U140" s="726"/>
      <c r="V140" s="726"/>
      <c r="W140" s="726"/>
      <c r="X140" s="726"/>
      <c r="Y140" s="726"/>
      <c r="Z140" s="726"/>
      <c r="AA140" s="726"/>
      <c r="AB140" s="726"/>
      <c r="AC140" s="762"/>
      <c r="AD140" s="369">
        <v>21</v>
      </c>
      <c r="AE140" s="728"/>
      <c r="AF140" s="720"/>
      <c r="AG140" s="680"/>
      <c r="AH140" s="681"/>
      <c r="AI140" s="681"/>
      <c r="AJ140" s="681"/>
      <c r="AK140" s="681"/>
      <c r="AL140" s="681"/>
      <c r="AM140" s="682"/>
      <c r="AN140" s="734"/>
      <c r="AO140" s="735"/>
      <c r="AP140" s="369">
        <v>7.5</v>
      </c>
      <c r="AQ140" s="727"/>
      <c r="AR140" s="728"/>
      <c r="AS140" s="674"/>
      <c r="AT140" s="675"/>
      <c r="AU140" s="676"/>
      <c r="AV140" s="680"/>
      <c r="AW140" s="681"/>
      <c r="AX140" s="681"/>
      <c r="AY140" s="681"/>
      <c r="AZ140" s="681"/>
      <c r="BA140" s="681"/>
      <c r="BB140" s="681"/>
      <c r="BC140" s="681"/>
      <c r="BD140" s="682"/>
      <c r="BE140" s="732"/>
      <c r="BF140" s="788"/>
      <c r="BG140" s="786"/>
      <c r="BH140" s="786"/>
      <c r="BI140" s="787"/>
    </row>
    <row r="141" spans="2:61" ht="10.5" customHeight="1">
      <c r="B141" s="768"/>
      <c r="C141" s="406"/>
      <c r="D141" s="771"/>
      <c r="E141" s="772"/>
      <c r="F141" s="772"/>
      <c r="G141" s="765"/>
      <c r="H141" s="766"/>
      <c r="I141" s="766"/>
      <c r="J141" s="766"/>
      <c r="K141" s="766"/>
      <c r="L141" s="767"/>
      <c r="M141" s="759"/>
      <c r="N141" s="760"/>
      <c r="O141" s="760"/>
      <c r="P141" s="760"/>
      <c r="Q141" s="760"/>
      <c r="R141" s="760"/>
      <c r="S141" s="761"/>
      <c r="T141" s="686"/>
      <c r="U141" s="687"/>
      <c r="V141" s="687"/>
      <c r="W141" s="687"/>
      <c r="X141" s="687"/>
      <c r="Y141" s="687"/>
      <c r="Z141" s="687"/>
      <c r="AA141" s="687"/>
      <c r="AB141" s="687"/>
      <c r="AC141" s="763"/>
      <c r="AD141" s="729"/>
      <c r="AE141" s="731"/>
      <c r="AF141" s="721"/>
      <c r="AG141" s="683"/>
      <c r="AH141" s="684"/>
      <c r="AI141" s="684"/>
      <c r="AJ141" s="684"/>
      <c r="AK141" s="684"/>
      <c r="AL141" s="684"/>
      <c r="AM141" s="685"/>
      <c r="AN141" s="736"/>
      <c r="AO141" s="737"/>
      <c r="AP141" s="729"/>
      <c r="AQ141" s="730"/>
      <c r="AR141" s="731"/>
      <c r="AS141" s="677"/>
      <c r="AT141" s="678"/>
      <c r="AU141" s="679"/>
      <c r="AV141" s="683"/>
      <c r="AW141" s="684"/>
      <c r="AX141" s="684"/>
      <c r="AY141" s="684"/>
      <c r="AZ141" s="684"/>
      <c r="BA141" s="684"/>
      <c r="BB141" s="684"/>
      <c r="BC141" s="684"/>
      <c r="BD141" s="685"/>
      <c r="BE141" s="733"/>
      <c r="BF141" s="788"/>
      <c r="BG141" s="786"/>
      <c r="BH141" s="786"/>
      <c r="BI141" s="787"/>
    </row>
    <row r="142" spans="2:61" ht="7.5" customHeight="1">
      <c r="B142" s="768"/>
      <c r="C142" s="406"/>
      <c r="D142" s="771"/>
      <c r="E142" s="772"/>
      <c r="F142" s="772"/>
      <c r="G142" s="765"/>
      <c r="H142" s="766"/>
      <c r="I142" s="766"/>
      <c r="J142" s="766"/>
      <c r="K142" s="766"/>
      <c r="L142" s="767"/>
      <c r="M142" s="711" t="str">
        <f>M56</f>
        <v>平成30年3月31日
以前のもの</v>
      </c>
      <c r="N142" s="712"/>
      <c r="O142" s="712"/>
      <c r="P142" s="712"/>
      <c r="Q142" s="712"/>
      <c r="R142" s="712"/>
      <c r="S142" s="713"/>
      <c r="T142" s="725"/>
      <c r="U142" s="726"/>
      <c r="V142" s="726"/>
      <c r="W142" s="726"/>
      <c r="X142" s="726"/>
      <c r="Y142" s="726"/>
      <c r="Z142" s="726"/>
      <c r="AA142" s="726"/>
      <c r="AB142" s="726"/>
      <c r="AC142" s="230"/>
      <c r="AD142" s="369">
        <v>22</v>
      </c>
      <c r="AE142" s="728"/>
      <c r="AF142" s="720"/>
      <c r="AG142" s="680"/>
      <c r="AH142" s="681"/>
      <c r="AI142" s="681"/>
      <c r="AJ142" s="681"/>
      <c r="AK142" s="681"/>
      <c r="AL142" s="681"/>
      <c r="AM142" s="682"/>
      <c r="AN142" s="231"/>
      <c r="AO142" s="230"/>
      <c r="AP142" s="369">
        <v>6.5</v>
      </c>
      <c r="AQ142" s="738"/>
      <c r="AR142" s="375"/>
      <c r="AS142" s="674"/>
      <c r="AT142" s="675"/>
      <c r="AU142" s="676"/>
      <c r="AV142" s="680"/>
      <c r="AW142" s="681"/>
      <c r="AX142" s="681"/>
      <c r="AY142" s="681"/>
      <c r="AZ142" s="681"/>
      <c r="BA142" s="681"/>
      <c r="BB142" s="681"/>
      <c r="BC142" s="681"/>
      <c r="BD142" s="682"/>
      <c r="BE142" s="722"/>
      <c r="BF142" s="788"/>
      <c r="BG142" s="786"/>
      <c r="BH142" s="786"/>
      <c r="BI142" s="787"/>
    </row>
    <row r="143" spans="2:61" ht="10.5" customHeight="1">
      <c r="B143" s="768"/>
      <c r="C143" s="406"/>
      <c r="D143" s="771"/>
      <c r="E143" s="772"/>
      <c r="F143" s="772"/>
      <c r="G143" s="765"/>
      <c r="H143" s="766"/>
      <c r="I143" s="766"/>
      <c r="J143" s="766"/>
      <c r="K143" s="766"/>
      <c r="L143" s="767"/>
      <c r="M143" s="714"/>
      <c r="N143" s="715"/>
      <c r="O143" s="715"/>
      <c r="P143" s="715"/>
      <c r="Q143" s="715"/>
      <c r="R143" s="715"/>
      <c r="S143" s="716"/>
      <c r="T143" s="686"/>
      <c r="U143" s="687"/>
      <c r="V143" s="687"/>
      <c r="W143" s="687"/>
      <c r="X143" s="687"/>
      <c r="Y143" s="687"/>
      <c r="Z143" s="687"/>
      <c r="AA143" s="687"/>
      <c r="AB143" s="687"/>
      <c r="AC143" s="233"/>
      <c r="AD143" s="729"/>
      <c r="AE143" s="731"/>
      <c r="AF143" s="721"/>
      <c r="AG143" s="683"/>
      <c r="AH143" s="684"/>
      <c r="AI143" s="684"/>
      <c r="AJ143" s="684"/>
      <c r="AK143" s="684"/>
      <c r="AL143" s="684"/>
      <c r="AM143" s="685"/>
      <c r="AN143" s="724"/>
      <c r="AO143" s="724"/>
      <c r="AP143" s="408"/>
      <c r="AQ143" s="445"/>
      <c r="AR143" s="406"/>
      <c r="AS143" s="677"/>
      <c r="AT143" s="678"/>
      <c r="AU143" s="679"/>
      <c r="AV143" s="683"/>
      <c r="AW143" s="684"/>
      <c r="AX143" s="684"/>
      <c r="AY143" s="684"/>
      <c r="AZ143" s="684"/>
      <c r="BA143" s="684"/>
      <c r="BB143" s="684"/>
      <c r="BC143" s="684"/>
      <c r="BD143" s="685"/>
      <c r="BE143" s="723"/>
      <c r="BF143" s="788"/>
      <c r="BG143" s="786"/>
      <c r="BH143" s="786"/>
      <c r="BI143" s="787"/>
    </row>
    <row r="144" spans="2:61" ht="7.5" customHeight="1">
      <c r="B144" s="768"/>
      <c r="C144" s="406"/>
      <c r="D144" s="771"/>
      <c r="E144" s="772"/>
      <c r="F144" s="772"/>
      <c r="G144" s="765"/>
      <c r="H144" s="766"/>
      <c r="I144" s="766"/>
      <c r="J144" s="766"/>
      <c r="K144" s="766"/>
      <c r="L144" s="767"/>
      <c r="M144" s="711" t="str">
        <f>M58</f>
        <v>平成30年4月1日
以降のもの</v>
      </c>
      <c r="N144" s="712"/>
      <c r="O144" s="712"/>
      <c r="P144" s="712"/>
      <c r="Q144" s="712"/>
      <c r="R144" s="712"/>
      <c r="S144" s="713"/>
      <c r="T144" s="725"/>
      <c r="U144" s="726"/>
      <c r="V144" s="726"/>
      <c r="W144" s="726"/>
      <c r="X144" s="726"/>
      <c r="Y144" s="726"/>
      <c r="Z144" s="726"/>
      <c r="AA144" s="726"/>
      <c r="AB144" s="726"/>
      <c r="AD144" s="408">
        <v>21</v>
      </c>
      <c r="AE144" s="406"/>
      <c r="AF144" s="720"/>
      <c r="AG144" s="680"/>
      <c r="AH144" s="681"/>
      <c r="AI144" s="681"/>
      <c r="AJ144" s="681"/>
      <c r="AK144" s="681"/>
      <c r="AL144" s="681"/>
      <c r="AM144" s="682"/>
      <c r="AN144" s="235"/>
      <c r="AO144" s="235"/>
      <c r="AP144" s="408"/>
      <c r="AQ144" s="445"/>
      <c r="AR144" s="406"/>
      <c r="AS144" s="674"/>
      <c r="AT144" s="675"/>
      <c r="AU144" s="676"/>
      <c r="AV144" s="680"/>
      <c r="AW144" s="681"/>
      <c r="AX144" s="681"/>
      <c r="AY144" s="681"/>
      <c r="AZ144" s="681"/>
      <c r="BA144" s="681"/>
      <c r="BB144" s="681"/>
      <c r="BC144" s="681"/>
      <c r="BD144" s="682"/>
      <c r="BE144" s="238"/>
      <c r="BF144" s="788"/>
      <c r="BG144" s="786"/>
      <c r="BH144" s="786"/>
      <c r="BI144" s="787"/>
    </row>
    <row r="145" spans="2:61" ht="10.5" customHeight="1">
      <c r="B145" s="703"/>
      <c r="C145" s="704"/>
      <c r="D145" s="773"/>
      <c r="E145" s="774"/>
      <c r="F145" s="774"/>
      <c r="G145" s="765"/>
      <c r="H145" s="766"/>
      <c r="I145" s="766"/>
      <c r="J145" s="766"/>
      <c r="K145" s="766"/>
      <c r="L145" s="767"/>
      <c r="M145" s="714"/>
      <c r="N145" s="715"/>
      <c r="O145" s="715"/>
      <c r="P145" s="715"/>
      <c r="Q145" s="715"/>
      <c r="R145" s="715"/>
      <c r="S145" s="716"/>
      <c r="T145" s="686"/>
      <c r="U145" s="687"/>
      <c r="V145" s="687"/>
      <c r="W145" s="687"/>
      <c r="X145" s="687"/>
      <c r="Y145" s="687"/>
      <c r="Z145" s="687"/>
      <c r="AA145" s="687"/>
      <c r="AB145" s="687"/>
      <c r="AC145" s="236"/>
      <c r="AD145" s="719"/>
      <c r="AE145" s="704"/>
      <c r="AF145" s="721"/>
      <c r="AG145" s="683"/>
      <c r="AH145" s="684"/>
      <c r="AI145" s="684"/>
      <c r="AJ145" s="684"/>
      <c r="AK145" s="684"/>
      <c r="AL145" s="684"/>
      <c r="AM145" s="685"/>
      <c r="AN145" s="700"/>
      <c r="AO145" s="701"/>
      <c r="AP145" s="719"/>
      <c r="AQ145" s="764"/>
      <c r="AR145" s="704"/>
      <c r="AS145" s="677"/>
      <c r="AT145" s="678"/>
      <c r="AU145" s="679"/>
      <c r="AV145" s="683"/>
      <c r="AW145" s="684"/>
      <c r="AX145" s="684"/>
      <c r="AY145" s="684"/>
      <c r="AZ145" s="684"/>
      <c r="BA145" s="684"/>
      <c r="BB145" s="684"/>
      <c r="BC145" s="684"/>
      <c r="BD145" s="685"/>
      <c r="BE145" s="239"/>
      <c r="BF145" s="788"/>
      <c r="BG145" s="786"/>
      <c r="BH145" s="786"/>
      <c r="BI145" s="787"/>
    </row>
    <row r="146" spans="2:61" ht="7.5" customHeight="1">
      <c r="B146" s="739">
        <v>37</v>
      </c>
      <c r="C146" s="740"/>
      <c r="D146" s="747" t="s">
        <v>303</v>
      </c>
      <c r="E146" s="748"/>
      <c r="F146" s="748"/>
      <c r="G146" s="748"/>
      <c r="H146" s="748"/>
      <c r="I146" s="748"/>
      <c r="J146" s="748"/>
      <c r="K146" s="748"/>
      <c r="L146" s="749"/>
      <c r="M146" s="756" t="str">
        <f>M60</f>
        <v>平成27年3月31日
以前のもの</v>
      </c>
      <c r="N146" s="757"/>
      <c r="O146" s="757"/>
      <c r="P146" s="757"/>
      <c r="Q146" s="757"/>
      <c r="R146" s="757"/>
      <c r="S146" s="758"/>
      <c r="T146" s="725"/>
      <c r="U146" s="726"/>
      <c r="V146" s="726"/>
      <c r="W146" s="726"/>
      <c r="X146" s="726"/>
      <c r="Y146" s="726"/>
      <c r="Z146" s="726"/>
      <c r="AA146" s="726"/>
      <c r="AB146" s="726"/>
      <c r="AC146" s="762"/>
      <c r="AD146" s="369">
        <v>23</v>
      </c>
      <c r="AE146" s="728"/>
      <c r="AF146" s="720"/>
      <c r="AG146" s="680"/>
      <c r="AH146" s="681"/>
      <c r="AI146" s="681"/>
      <c r="AJ146" s="681"/>
      <c r="AK146" s="681"/>
      <c r="AL146" s="681"/>
      <c r="AM146" s="682"/>
      <c r="AN146" s="734"/>
      <c r="AO146" s="735"/>
      <c r="AP146" s="369">
        <v>19</v>
      </c>
      <c r="AQ146" s="738"/>
      <c r="AR146" s="375"/>
      <c r="AS146" s="674"/>
      <c r="AT146" s="675"/>
      <c r="AU146" s="676"/>
      <c r="AV146" s="680"/>
      <c r="AW146" s="681"/>
      <c r="AX146" s="681"/>
      <c r="AY146" s="681"/>
      <c r="AZ146" s="681"/>
      <c r="BA146" s="681"/>
      <c r="BB146" s="681"/>
      <c r="BC146" s="681"/>
      <c r="BD146" s="682"/>
      <c r="BE146" s="732"/>
      <c r="BF146" s="788"/>
      <c r="BG146" s="786"/>
      <c r="BH146" s="786"/>
      <c r="BI146" s="787"/>
    </row>
    <row r="147" spans="2:61" ht="10.5" customHeight="1">
      <c r="B147" s="741"/>
      <c r="C147" s="742"/>
      <c r="D147" s="750"/>
      <c r="E147" s="751"/>
      <c r="F147" s="751"/>
      <c r="G147" s="751"/>
      <c r="H147" s="751"/>
      <c r="I147" s="751"/>
      <c r="J147" s="751"/>
      <c r="K147" s="751"/>
      <c r="L147" s="752"/>
      <c r="M147" s="759"/>
      <c r="N147" s="760"/>
      <c r="O147" s="760"/>
      <c r="P147" s="760"/>
      <c r="Q147" s="760"/>
      <c r="R147" s="760"/>
      <c r="S147" s="761"/>
      <c r="T147" s="686"/>
      <c r="U147" s="687"/>
      <c r="V147" s="687"/>
      <c r="W147" s="687"/>
      <c r="X147" s="687"/>
      <c r="Y147" s="687"/>
      <c r="Z147" s="687"/>
      <c r="AA147" s="687"/>
      <c r="AB147" s="687"/>
      <c r="AC147" s="763"/>
      <c r="AD147" s="729"/>
      <c r="AE147" s="731"/>
      <c r="AF147" s="721"/>
      <c r="AG147" s="683"/>
      <c r="AH147" s="684"/>
      <c r="AI147" s="684"/>
      <c r="AJ147" s="684"/>
      <c r="AK147" s="684"/>
      <c r="AL147" s="684"/>
      <c r="AM147" s="685"/>
      <c r="AN147" s="736"/>
      <c r="AO147" s="737"/>
      <c r="AP147" s="408"/>
      <c r="AQ147" s="445"/>
      <c r="AR147" s="406"/>
      <c r="AS147" s="677"/>
      <c r="AT147" s="678"/>
      <c r="AU147" s="679"/>
      <c r="AV147" s="683"/>
      <c r="AW147" s="684"/>
      <c r="AX147" s="684"/>
      <c r="AY147" s="684"/>
      <c r="AZ147" s="684"/>
      <c r="BA147" s="684"/>
      <c r="BB147" s="684"/>
      <c r="BC147" s="684"/>
      <c r="BD147" s="685"/>
      <c r="BE147" s="733"/>
      <c r="BF147" s="788"/>
      <c r="BG147" s="786"/>
      <c r="BH147" s="786"/>
      <c r="BI147" s="787"/>
    </row>
    <row r="148" spans="2:61" ht="7.5" customHeight="1">
      <c r="B148" s="741"/>
      <c r="C148" s="742"/>
      <c r="D148" s="750"/>
      <c r="E148" s="751"/>
      <c r="F148" s="751"/>
      <c r="G148" s="751"/>
      <c r="H148" s="751"/>
      <c r="I148" s="751"/>
      <c r="J148" s="751"/>
      <c r="K148" s="751"/>
      <c r="L148" s="752"/>
      <c r="M148" s="711" t="str">
        <f>M62</f>
        <v>平成30年3月31日
以前のもの</v>
      </c>
      <c r="N148" s="712"/>
      <c r="O148" s="712"/>
      <c r="P148" s="712"/>
      <c r="Q148" s="712"/>
      <c r="R148" s="712"/>
      <c r="S148" s="713"/>
      <c r="T148" s="725"/>
      <c r="U148" s="726"/>
      <c r="V148" s="726"/>
      <c r="W148" s="726"/>
      <c r="X148" s="726"/>
      <c r="Y148" s="726"/>
      <c r="Z148" s="726"/>
      <c r="AA148" s="726"/>
      <c r="AB148" s="726"/>
      <c r="AC148" s="230"/>
      <c r="AD148" s="369">
        <v>24</v>
      </c>
      <c r="AE148" s="375"/>
      <c r="AF148" s="720"/>
      <c r="AG148" s="680"/>
      <c r="AH148" s="681"/>
      <c r="AI148" s="681"/>
      <c r="AJ148" s="681"/>
      <c r="AK148" s="681"/>
      <c r="AL148" s="681"/>
      <c r="AM148" s="682"/>
      <c r="AN148" s="231"/>
      <c r="AO148" s="230"/>
      <c r="AP148" s="369">
        <v>17</v>
      </c>
      <c r="AQ148" s="727"/>
      <c r="AR148" s="728"/>
      <c r="AS148" s="674"/>
      <c r="AT148" s="675"/>
      <c r="AU148" s="676"/>
      <c r="AV148" s="680"/>
      <c r="AW148" s="681"/>
      <c r="AX148" s="681"/>
      <c r="AY148" s="681"/>
      <c r="AZ148" s="681"/>
      <c r="BA148" s="681"/>
      <c r="BB148" s="681"/>
      <c r="BC148" s="681"/>
      <c r="BD148" s="682"/>
      <c r="BE148" s="722"/>
      <c r="BF148" s="788"/>
      <c r="BG148" s="786"/>
      <c r="BH148" s="786"/>
      <c r="BI148" s="787"/>
    </row>
    <row r="149" spans="2:61" ht="10.5" customHeight="1">
      <c r="B149" s="741"/>
      <c r="C149" s="742"/>
      <c r="D149" s="750"/>
      <c r="E149" s="751"/>
      <c r="F149" s="751"/>
      <c r="G149" s="751"/>
      <c r="H149" s="751"/>
      <c r="I149" s="751"/>
      <c r="J149" s="751"/>
      <c r="K149" s="751"/>
      <c r="L149" s="752"/>
      <c r="M149" s="714"/>
      <c r="N149" s="715"/>
      <c r="O149" s="715"/>
      <c r="P149" s="715"/>
      <c r="Q149" s="715"/>
      <c r="R149" s="715"/>
      <c r="S149" s="716"/>
      <c r="T149" s="686"/>
      <c r="U149" s="687"/>
      <c r="V149" s="687"/>
      <c r="W149" s="687"/>
      <c r="X149" s="687"/>
      <c r="Y149" s="687"/>
      <c r="Z149" s="687"/>
      <c r="AA149" s="687"/>
      <c r="AB149" s="687"/>
      <c r="AC149" s="233"/>
      <c r="AD149" s="408"/>
      <c r="AE149" s="406"/>
      <c r="AF149" s="721"/>
      <c r="AG149" s="683"/>
      <c r="AH149" s="684"/>
      <c r="AI149" s="684"/>
      <c r="AJ149" s="684"/>
      <c r="AK149" s="684"/>
      <c r="AL149" s="684"/>
      <c r="AM149" s="685"/>
      <c r="AN149" s="724"/>
      <c r="AO149" s="724"/>
      <c r="AP149" s="729"/>
      <c r="AQ149" s="730"/>
      <c r="AR149" s="731"/>
      <c r="AS149" s="677"/>
      <c r="AT149" s="678"/>
      <c r="AU149" s="679"/>
      <c r="AV149" s="683"/>
      <c r="AW149" s="684"/>
      <c r="AX149" s="684"/>
      <c r="AY149" s="684"/>
      <c r="AZ149" s="684"/>
      <c r="BA149" s="684"/>
      <c r="BB149" s="684"/>
      <c r="BC149" s="684"/>
      <c r="BD149" s="685"/>
      <c r="BE149" s="723"/>
      <c r="BF149" s="788"/>
      <c r="BG149" s="786"/>
      <c r="BH149" s="786"/>
      <c r="BI149" s="787"/>
    </row>
    <row r="150" spans="2:61" ht="7.5" customHeight="1">
      <c r="B150" s="743"/>
      <c r="C150" s="744"/>
      <c r="D150" s="750"/>
      <c r="E150" s="751"/>
      <c r="F150" s="751"/>
      <c r="G150" s="751"/>
      <c r="H150" s="751"/>
      <c r="I150" s="751"/>
      <c r="J150" s="751"/>
      <c r="K150" s="751"/>
      <c r="L150" s="752"/>
      <c r="M150" s="711" t="str">
        <f>M64</f>
        <v>平成30年4月1日
以降のもの</v>
      </c>
      <c r="N150" s="712"/>
      <c r="O150" s="712"/>
      <c r="P150" s="712"/>
      <c r="Q150" s="712"/>
      <c r="R150" s="712"/>
      <c r="S150" s="713"/>
      <c r="T150" s="725"/>
      <c r="U150" s="726"/>
      <c r="V150" s="726"/>
      <c r="W150" s="726"/>
      <c r="X150" s="726"/>
      <c r="Y150" s="726"/>
      <c r="Z150" s="726"/>
      <c r="AA150" s="726"/>
      <c r="AB150" s="726"/>
      <c r="AD150" s="408"/>
      <c r="AE150" s="406"/>
      <c r="AF150" s="720"/>
      <c r="AG150" s="680"/>
      <c r="AH150" s="681"/>
      <c r="AI150" s="681"/>
      <c r="AJ150" s="681"/>
      <c r="AK150" s="681"/>
      <c r="AL150" s="681"/>
      <c r="AM150" s="682"/>
      <c r="AN150" s="235"/>
      <c r="AO150" s="235"/>
      <c r="AP150" s="369">
        <v>15</v>
      </c>
      <c r="AQ150" s="727"/>
      <c r="AR150" s="728"/>
      <c r="AS150" s="674"/>
      <c r="AT150" s="675"/>
      <c r="AU150" s="676"/>
      <c r="AV150" s="680"/>
      <c r="AW150" s="681"/>
      <c r="AX150" s="681"/>
      <c r="AY150" s="681"/>
      <c r="AZ150" s="681"/>
      <c r="BA150" s="681"/>
      <c r="BB150" s="681"/>
      <c r="BC150" s="681"/>
      <c r="BD150" s="682"/>
      <c r="BE150" s="238"/>
      <c r="BF150" s="788"/>
      <c r="BG150" s="786"/>
      <c r="BH150" s="786"/>
      <c r="BI150" s="787"/>
    </row>
    <row r="151" spans="2:61" ht="10.5" customHeight="1">
      <c r="B151" s="745"/>
      <c r="C151" s="746"/>
      <c r="D151" s="753"/>
      <c r="E151" s="754"/>
      <c r="F151" s="754"/>
      <c r="G151" s="754"/>
      <c r="H151" s="754"/>
      <c r="I151" s="754"/>
      <c r="J151" s="754"/>
      <c r="K151" s="754"/>
      <c r="L151" s="755"/>
      <c r="M151" s="714"/>
      <c r="N151" s="715"/>
      <c r="O151" s="715"/>
      <c r="P151" s="715"/>
      <c r="Q151" s="715"/>
      <c r="R151" s="715"/>
      <c r="S151" s="716"/>
      <c r="T151" s="686"/>
      <c r="U151" s="687"/>
      <c r="V151" s="687"/>
      <c r="W151" s="687"/>
      <c r="X151" s="687"/>
      <c r="Y151" s="687"/>
      <c r="Z151" s="687"/>
      <c r="AA151" s="687"/>
      <c r="AB151" s="687"/>
      <c r="AC151" s="236"/>
      <c r="AD151" s="719"/>
      <c r="AE151" s="704"/>
      <c r="AF151" s="721"/>
      <c r="AG151" s="683"/>
      <c r="AH151" s="684"/>
      <c r="AI151" s="684"/>
      <c r="AJ151" s="684"/>
      <c r="AK151" s="684"/>
      <c r="AL151" s="684"/>
      <c r="AM151" s="685"/>
      <c r="AN151" s="700"/>
      <c r="AO151" s="701"/>
      <c r="AP151" s="729"/>
      <c r="AQ151" s="730"/>
      <c r="AR151" s="731"/>
      <c r="AS151" s="677"/>
      <c r="AT151" s="678"/>
      <c r="AU151" s="679"/>
      <c r="AV151" s="683"/>
      <c r="AW151" s="684"/>
      <c r="AX151" s="684"/>
      <c r="AY151" s="684"/>
      <c r="AZ151" s="684"/>
      <c r="BA151" s="684"/>
      <c r="BB151" s="684"/>
      <c r="BC151" s="684"/>
      <c r="BD151" s="685"/>
      <c r="BE151" s="239"/>
      <c r="BF151" s="788"/>
      <c r="BG151" s="786"/>
      <c r="BH151" s="786"/>
      <c r="BI151" s="787"/>
    </row>
    <row r="152" spans="2:61" ht="7.5" customHeight="1">
      <c r="B152" s="702"/>
      <c r="C152" s="375"/>
      <c r="D152" s="705"/>
      <c r="E152" s="706"/>
      <c r="F152" s="706"/>
      <c r="G152" s="706"/>
      <c r="H152" s="706"/>
      <c r="I152" s="706"/>
      <c r="J152" s="706"/>
      <c r="K152" s="706"/>
      <c r="L152" s="707"/>
      <c r="M152" s="711" t="str">
        <f>M66</f>
        <v>平成19年3月31日
以前のもの</v>
      </c>
      <c r="N152" s="712"/>
      <c r="O152" s="712"/>
      <c r="P152" s="712"/>
      <c r="Q152" s="712"/>
      <c r="R152" s="712"/>
      <c r="S152" s="713"/>
      <c r="T152" s="717"/>
      <c r="U152" s="718"/>
      <c r="V152" s="718"/>
      <c r="W152" s="718"/>
      <c r="X152" s="718"/>
      <c r="Y152" s="718"/>
      <c r="Z152" s="718"/>
      <c r="AA152" s="718"/>
      <c r="AB152" s="718"/>
      <c r="AC152" s="240"/>
      <c r="AD152" s="369"/>
      <c r="AE152" s="375"/>
      <c r="AF152" s="720" t="s">
        <v>32</v>
      </c>
      <c r="AG152" s="680"/>
      <c r="AH152" s="681"/>
      <c r="AI152" s="681"/>
      <c r="AJ152" s="681"/>
      <c r="AK152" s="681"/>
      <c r="AL152" s="681"/>
      <c r="AM152" s="682"/>
      <c r="AN152" s="241"/>
      <c r="AO152" s="242"/>
      <c r="AP152" s="668"/>
      <c r="AQ152" s="669"/>
      <c r="AR152" s="670"/>
      <c r="AS152" s="674"/>
      <c r="AT152" s="675"/>
      <c r="AU152" s="676"/>
      <c r="AV152" s="680"/>
      <c r="AW152" s="681"/>
      <c r="AX152" s="681"/>
      <c r="AY152" s="681"/>
      <c r="AZ152" s="681"/>
      <c r="BA152" s="681"/>
      <c r="BB152" s="681"/>
      <c r="BC152" s="681"/>
      <c r="BD152" s="682"/>
      <c r="BE152" s="243"/>
      <c r="BF152" s="788"/>
      <c r="BG152" s="786"/>
      <c r="BH152" s="786"/>
      <c r="BI152" s="787"/>
    </row>
    <row r="153" spans="2:61" ht="10.5" customHeight="1">
      <c r="B153" s="703"/>
      <c r="C153" s="704"/>
      <c r="D153" s="708"/>
      <c r="E153" s="709"/>
      <c r="F153" s="709"/>
      <c r="G153" s="709"/>
      <c r="H153" s="709"/>
      <c r="I153" s="709"/>
      <c r="J153" s="709"/>
      <c r="K153" s="709"/>
      <c r="L153" s="710"/>
      <c r="M153" s="714"/>
      <c r="N153" s="715"/>
      <c r="O153" s="715"/>
      <c r="P153" s="715"/>
      <c r="Q153" s="715"/>
      <c r="R153" s="715"/>
      <c r="S153" s="716"/>
      <c r="T153" s="686"/>
      <c r="U153" s="687"/>
      <c r="V153" s="687"/>
      <c r="W153" s="687"/>
      <c r="X153" s="687"/>
      <c r="Y153" s="687"/>
      <c r="Z153" s="687"/>
      <c r="AA153" s="687"/>
      <c r="AB153" s="687"/>
      <c r="AC153" s="244"/>
      <c r="AD153" s="719"/>
      <c r="AE153" s="704"/>
      <c r="AF153" s="721"/>
      <c r="AG153" s="683"/>
      <c r="AH153" s="684"/>
      <c r="AI153" s="684"/>
      <c r="AJ153" s="684"/>
      <c r="AK153" s="684"/>
      <c r="AL153" s="684"/>
      <c r="AM153" s="685"/>
      <c r="AN153" s="245"/>
      <c r="AO153" s="246"/>
      <c r="AP153" s="671"/>
      <c r="AQ153" s="672"/>
      <c r="AR153" s="673"/>
      <c r="AS153" s="677"/>
      <c r="AT153" s="678"/>
      <c r="AU153" s="679"/>
      <c r="AV153" s="683"/>
      <c r="AW153" s="684"/>
      <c r="AX153" s="684"/>
      <c r="AY153" s="684"/>
      <c r="AZ153" s="684"/>
      <c r="BA153" s="684"/>
      <c r="BB153" s="684"/>
      <c r="BC153" s="684"/>
      <c r="BD153" s="685"/>
      <c r="BE153" s="239"/>
      <c r="BF153" s="788"/>
      <c r="BG153" s="786"/>
      <c r="BH153" s="786"/>
      <c r="BI153" s="787"/>
    </row>
    <row r="154" spans="2:61" ht="18" customHeight="1">
      <c r="B154" s="688"/>
      <c r="C154" s="689"/>
      <c r="D154" s="690" t="s">
        <v>305</v>
      </c>
      <c r="E154" s="691"/>
      <c r="F154" s="691"/>
      <c r="G154" s="691"/>
      <c r="H154" s="691"/>
      <c r="I154" s="691"/>
      <c r="J154" s="691"/>
      <c r="K154" s="691"/>
      <c r="L154" s="692"/>
      <c r="M154" s="693"/>
      <c r="N154" s="694"/>
      <c r="O154" s="694"/>
      <c r="P154" s="694"/>
      <c r="Q154" s="694"/>
      <c r="R154" s="694"/>
      <c r="S154" s="689"/>
      <c r="T154" s="695"/>
      <c r="U154" s="696"/>
      <c r="V154" s="696"/>
      <c r="W154" s="696"/>
      <c r="X154" s="696"/>
      <c r="Y154" s="696"/>
      <c r="Z154" s="696"/>
      <c r="AA154" s="696"/>
      <c r="AB154" s="697"/>
      <c r="AC154" s="247"/>
      <c r="AD154" s="698"/>
      <c r="AE154" s="699"/>
      <c r="AF154" s="248"/>
      <c r="AG154" s="659"/>
      <c r="AH154" s="660"/>
      <c r="AI154" s="660"/>
      <c r="AJ154" s="660"/>
      <c r="AK154" s="660"/>
      <c r="AL154" s="660"/>
      <c r="AM154" s="661"/>
      <c r="AN154" s="654"/>
      <c r="AO154" s="655"/>
      <c r="AP154" s="656"/>
      <c r="AQ154" s="657"/>
      <c r="AR154" s="658"/>
      <c r="AS154" s="656"/>
      <c r="AT154" s="657"/>
      <c r="AU154" s="658"/>
      <c r="AV154" s="659"/>
      <c r="AW154" s="660"/>
      <c r="AX154" s="660"/>
      <c r="AY154" s="660"/>
      <c r="AZ154" s="660"/>
      <c r="BA154" s="660"/>
      <c r="BB154" s="660"/>
      <c r="BC154" s="660"/>
      <c r="BD154" s="661"/>
      <c r="BE154" s="249"/>
      <c r="BF154" s="788"/>
      <c r="BG154" s="786"/>
      <c r="BH154" s="786"/>
      <c r="BI154" s="787"/>
    </row>
    <row r="155" spans="2:61" ht="18" customHeight="1">
      <c r="AE155" s="250"/>
      <c r="AF155" s="251" t="s">
        <v>55</v>
      </c>
      <c r="AG155" s="662" t="s">
        <v>323</v>
      </c>
      <c r="AH155" s="662"/>
      <c r="AI155" s="662"/>
      <c r="AJ155" s="662"/>
      <c r="AK155" s="662"/>
      <c r="AL155" s="662"/>
      <c r="AM155" s="662"/>
      <c r="AN155" s="662"/>
      <c r="AO155" s="663"/>
      <c r="AP155" s="252" t="s">
        <v>33</v>
      </c>
      <c r="AQ155" s="664" t="s">
        <v>307</v>
      </c>
      <c r="AR155" s="664"/>
      <c r="AS155" s="664"/>
      <c r="AT155" s="664"/>
      <c r="AU155" s="665"/>
      <c r="AV155" s="666" t="s">
        <v>308</v>
      </c>
      <c r="AW155" s="666"/>
      <c r="AX155" s="666"/>
      <c r="AY155" s="666"/>
      <c r="AZ155" s="666"/>
      <c r="BA155" s="666"/>
      <c r="BB155" s="666"/>
      <c r="BC155" s="666"/>
      <c r="BD155" s="666"/>
      <c r="BE155" s="667"/>
      <c r="BF155" s="788"/>
      <c r="BG155" s="786"/>
      <c r="BH155" s="786"/>
      <c r="BI155" s="787"/>
    </row>
    <row r="156" spans="2:61" ht="10.15" customHeight="1">
      <c r="AF156" s="637"/>
      <c r="AG156" s="638"/>
      <c r="AH156" s="638"/>
      <c r="AI156" s="638"/>
      <c r="AJ156" s="638"/>
      <c r="AK156" s="638"/>
      <c r="AL156" s="638"/>
      <c r="AM156" s="638"/>
      <c r="AN156" s="641" t="s">
        <v>286</v>
      </c>
      <c r="AO156" s="642"/>
      <c r="AP156" s="645" t="s">
        <v>309</v>
      </c>
      <c r="AQ156" s="646"/>
      <c r="AR156" s="646"/>
      <c r="AS156" s="646"/>
      <c r="AT156" s="646"/>
      <c r="AU156" s="647"/>
      <c r="AV156" s="648"/>
      <c r="AW156" s="638"/>
      <c r="AX156" s="638"/>
      <c r="AY156" s="638"/>
      <c r="AZ156" s="638"/>
      <c r="BA156" s="638"/>
      <c r="BB156" s="638"/>
      <c r="BC156" s="638"/>
      <c r="BD156" s="638"/>
      <c r="BE156" s="650" t="s">
        <v>8</v>
      </c>
      <c r="BF156" s="788"/>
      <c r="BG156" s="786"/>
      <c r="BH156" s="786"/>
      <c r="BI156" s="787"/>
    </row>
    <row r="157" spans="2:61" ht="10.15" customHeight="1">
      <c r="AF157" s="639"/>
      <c r="AG157" s="640"/>
      <c r="AH157" s="640"/>
      <c r="AI157" s="640"/>
      <c r="AJ157" s="640"/>
      <c r="AK157" s="640"/>
      <c r="AL157" s="640"/>
      <c r="AM157" s="640"/>
      <c r="AN157" s="643"/>
      <c r="AO157" s="644"/>
      <c r="AP157" s="652">
        <f>AP71</f>
        <v>0.02</v>
      </c>
      <c r="AQ157" s="285"/>
      <c r="AR157" s="285"/>
      <c r="AS157" s="285"/>
      <c r="AT157" s="285"/>
      <c r="AU157" s="653"/>
      <c r="AV157" s="649"/>
      <c r="AW157" s="640"/>
      <c r="AX157" s="640"/>
      <c r="AY157" s="640"/>
      <c r="AZ157" s="640"/>
      <c r="BA157" s="640"/>
      <c r="BB157" s="640"/>
      <c r="BC157" s="640"/>
      <c r="BD157" s="640"/>
      <c r="BE157" s="651"/>
      <c r="BF157" s="788"/>
      <c r="BG157" s="786"/>
      <c r="BH157" s="786"/>
      <c r="BI157" s="787"/>
    </row>
    <row r="158" spans="2:61" ht="11.1" customHeight="1">
      <c r="B158" s="628" t="s">
        <v>310</v>
      </c>
      <c r="C158" s="628"/>
      <c r="D158" s="628"/>
      <c r="E158" s="628"/>
      <c r="F158" s="628"/>
      <c r="G158" s="628"/>
      <c r="H158" s="628"/>
      <c r="I158" s="628"/>
      <c r="J158" s="628"/>
      <c r="K158" s="628"/>
      <c r="L158" s="628"/>
      <c r="M158" s="628"/>
      <c r="N158" s="628"/>
      <c r="O158" s="628"/>
      <c r="P158" s="628"/>
      <c r="Q158" s="628"/>
      <c r="R158" s="628"/>
      <c r="S158" s="628"/>
      <c r="T158" s="628"/>
      <c r="U158" s="628"/>
      <c r="V158" s="628"/>
      <c r="W158" s="628"/>
      <c r="X158" s="628"/>
      <c r="Y158" s="628"/>
      <c r="Z158" s="628"/>
      <c r="AA158" s="628"/>
      <c r="AB158" s="628"/>
      <c r="AC158" s="628"/>
      <c r="AD158" s="628"/>
      <c r="AE158" s="628"/>
      <c r="AF158" s="628"/>
      <c r="AG158" s="628"/>
      <c r="AH158" s="628"/>
      <c r="AS158" s="622" t="s">
        <v>311</v>
      </c>
      <c r="AT158" s="622"/>
      <c r="AU158" s="622"/>
      <c r="AV158" s="622"/>
      <c r="AW158" s="629"/>
      <c r="AX158" s="629"/>
      <c r="AY158" s="629"/>
      <c r="AZ158" s="629"/>
      <c r="BA158" s="283" t="s">
        <v>37</v>
      </c>
      <c r="BB158" s="283"/>
      <c r="BC158" s="283"/>
      <c r="BD158" s="630"/>
      <c r="BE158" s="631"/>
      <c r="BF158" s="632"/>
      <c r="BG158" s="632"/>
      <c r="BH158" s="223" t="s">
        <v>35</v>
      </c>
    </row>
    <row r="159" spans="2:61" ht="11.1" customHeight="1">
      <c r="B159" s="628"/>
      <c r="C159" s="628"/>
      <c r="D159" s="628"/>
      <c r="E159" s="628"/>
      <c r="F159" s="628"/>
      <c r="G159" s="628"/>
      <c r="H159" s="628"/>
      <c r="I159" s="628"/>
      <c r="J159" s="628"/>
      <c r="K159" s="628"/>
      <c r="L159" s="628"/>
      <c r="M159" s="628"/>
      <c r="N159" s="628"/>
      <c r="O159" s="628"/>
      <c r="P159" s="628"/>
      <c r="Q159" s="628"/>
      <c r="R159" s="628"/>
      <c r="S159" s="628"/>
      <c r="T159" s="628"/>
      <c r="U159" s="628"/>
      <c r="V159" s="628"/>
      <c r="W159" s="628"/>
      <c r="X159" s="628"/>
      <c r="Y159" s="628"/>
      <c r="Z159" s="628"/>
      <c r="AA159" s="628"/>
      <c r="AB159" s="628"/>
      <c r="AC159" s="628"/>
      <c r="AD159" s="628"/>
      <c r="AE159" s="628"/>
      <c r="AF159" s="628"/>
      <c r="AG159" s="628"/>
      <c r="AH159" s="628"/>
      <c r="AR159" s="253"/>
      <c r="AS159" s="633" t="s">
        <v>312</v>
      </c>
      <c r="AT159" s="633"/>
      <c r="AU159" s="633"/>
      <c r="AV159" s="633"/>
      <c r="AW159" s="634"/>
      <c r="AX159" s="634"/>
      <c r="AY159" s="634"/>
      <c r="AZ159" s="254" t="s">
        <v>37</v>
      </c>
      <c r="BA159" s="635"/>
      <c r="BB159" s="635"/>
      <c r="BC159" s="635"/>
      <c r="BD159" s="255" t="s">
        <v>37</v>
      </c>
      <c r="BE159" s="636"/>
      <c r="BF159" s="632"/>
      <c r="BG159" s="632"/>
      <c r="BH159" s="223" t="s">
        <v>35</v>
      </c>
    </row>
    <row r="160" spans="2:61" ht="11.1" customHeight="1">
      <c r="D160" s="625"/>
      <c r="E160" s="625"/>
      <c r="F160" s="625"/>
      <c r="I160" s="625"/>
      <c r="J160" s="625"/>
      <c r="K160" s="625"/>
      <c r="M160" s="625"/>
      <c r="N160" s="625"/>
      <c r="O160" s="625"/>
    </row>
    <row r="161" spans="2:61" s="257" customFormat="1" ht="11.1" customHeight="1">
      <c r="B161" s="627"/>
      <c r="C161" s="627"/>
      <c r="D161" s="626"/>
      <c r="E161" s="626"/>
      <c r="F161" s="626"/>
      <c r="G161" s="627" t="s">
        <v>0</v>
      </c>
      <c r="H161" s="627"/>
      <c r="I161" s="626"/>
      <c r="J161" s="626"/>
      <c r="K161" s="626"/>
      <c r="L161" s="256" t="s">
        <v>1</v>
      </c>
      <c r="M161" s="626"/>
      <c r="N161" s="626"/>
      <c r="O161" s="626"/>
      <c r="P161" s="627" t="s">
        <v>23</v>
      </c>
      <c r="Q161" s="627"/>
      <c r="AO161" s="615"/>
      <c r="AP161" s="615"/>
      <c r="AQ161" s="615"/>
      <c r="AR161" s="615"/>
      <c r="AS161" s="615"/>
      <c r="AT161" s="615"/>
      <c r="AU161" s="615"/>
      <c r="AV161" s="615"/>
      <c r="AW161" s="615"/>
      <c r="AX161" s="615"/>
      <c r="AY161" s="615"/>
      <c r="AZ161" s="615"/>
      <c r="BA161" s="615"/>
      <c r="BB161" s="615"/>
      <c r="BC161" s="615"/>
      <c r="BD161" s="615"/>
      <c r="BE161" s="615"/>
      <c r="BF161" s="615"/>
      <c r="BG161"/>
      <c r="BH161" s="258"/>
    </row>
    <row r="162" spans="2:61" ht="11.1" customHeight="1">
      <c r="AF162" s="257"/>
      <c r="AG162" s="257"/>
      <c r="AH162" s="257"/>
      <c r="AI162" s="257"/>
      <c r="AJ162" s="257"/>
      <c r="AK162" s="617" t="s">
        <v>313</v>
      </c>
      <c r="AL162" s="617"/>
      <c r="AM162" s="617"/>
      <c r="AN162" s="259"/>
      <c r="AO162" s="616"/>
      <c r="AP162" s="616"/>
      <c r="AQ162" s="616"/>
      <c r="AR162" s="616"/>
      <c r="AS162" s="616"/>
      <c r="AT162" s="616"/>
      <c r="AU162" s="616"/>
      <c r="AV162" s="616"/>
      <c r="AW162" s="616"/>
      <c r="AX162" s="616"/>
      <c r="AY162" s="616"/>
      <c r="AZ162" s="616"/>
      <c r="BA162" s="616"/>
      <c r="BB162" s="616"/>
      <c r="BC162" s="616"/>
      <c r="BD162" s="616"/>
      <c r="BE162" s="616"/>
      <c r="BF162" s="616"/>
      <c r="BG162" s="260"/>
      <c r="BH162" s="259"/>
      <c r="BI162" s="257"/>
    </row>
    <row r="163" spans="2:61" ht="11.1" customHeight="1">
      <c r="B163" s="618"/>
      <c r="C163" s="618"/>
      <c r="D163" s="618"/>
      <c r="E163" s="618"/>
      <c r="F163" s="620" t="s">
        <v>314</v>
      </c>
      <c r="G163" s="620"/>
      <c r="H163" s="620"/>
      <c r="I163" s="620"/>
      <c r="J163" s="620"/>
      <c r="K163" s="620"/>
      <c r="L163" s="620"/>
      <c r="M163" s="620"/>
      <c r="N163" s="620"/>
      <c r="O163" s="620"/>
      <c r="P163" s="620"/>
      <c r="Q163" s="620"/>
      <c r="R163" s="620"/>
      <c r="S163" s="620"/>
      <c r="T163" s="620"/>
      <c r="U163" s="620"/>
      <c r="V163" s="620"/>
      <c r="W163" s="620"/>
      <c r="X163" s="620"/>
      <c r="Y163" s="620"/>
      <c r="Z163" s="620"/>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622"/>
      <c r="BB163" s="622"/>
      <c r="BC163" s="622"/>
      <c r="BD163" s="622"/>
      <c r="BE163" s="622"/>
      <c r="BF163" s="622"/>
      <c r="BG163" s="622"/>
      <c r="BH163" s="622"/>
      <c r="BI163" s="257"/>
    </row>
    <row r="164" spans="2:61" ht="11.1" customHeight="1">
      <c r="B164" s="619"/>
      <c r="C164" s="619"/>
      <c r="D164" s="619"/>
      <c r="E164" s="619"/>
      <c r="F164" s="621"/>
      <c r="G164" s="621"/>
      <c r="H164" s="621"/>
      <c r="I164" s="621"/>
      <c r="J164" s="621"/>
      <c r="K164" s="621"/>
      <c r="L164" s="621"/>
      <c r="M164" s="621"/>
      <c r="N164" s="621"/>
      <c r="O164" s="621"/>
      <c r="P164" s="621"/>
      <c r="Q164" s="621"/>
      <c r="R164" s="621"/>
      <c r="S164" s="621"/>
      <c r="T164" s="621"/>
      <c r="U164" s="621"/>
      <c r="V164" s="621"/>
      <c r="W164" s="621"/>
      <c r="X164" s="621"/>
      <c r="Y164" s="621"/>
      <c r="Z164" s="621"/>
      <c r="AA164" s="247"/>
      <c r="AF164" s="257"/>
      <c r="AG164" s="257"/>
      <c r="AH164" s="257"/>
      <c r="AI164" s="257"/>
      <c r="AJ164" s="257"/>
      <c r="AK164" s="257"/>
      <c r="AL164" s="257"/>
      <c r="AM164" s="257"/>
      <c r="AO164" s="261"/>
      <c r="AP164" s="261"/>
      <c r="AQ164" s="261"/>
      <c r="AR164" s="261"/>
      <c r="AS164" s="261"/>
      <c r="AT164" s="261"/>
      <c r="AU164" s="261"/>
      <c r="AV164" s="261"/>
      <c r="AW164" s="261"/>
      <c r="AX164" s="261"/>
      <c r="AY164" s="261"/>
      <c r="AZ164" s="261"/>
      <c r="BA164" s="261"/>
      <c r="BB164" s="261"/>
      <c r="BC164" s="261"/>
      <c r="BD164" s="261"/>
      <c r="BE164" s="261"/>
      <c r="BF164" s="261"/>
      <c r="BG164" s="262"/>
      <c r="BH164" s="262"/>
      <c r="BI164" s="257"/>
    </row>
    <row r="165" spans="2:61" ht="11.1" customHeight="1">
      <c r="AF165" s="257"/>
      <c r="AG165" s="257"/>
      <c r="AH165" s="257" t="s">
        <v>315</v>
      </c>
      <c r="AI165" s="257"/>
      <c r="AJ165" s="257"/>
      <c r="AK165" s="257"/>
      <c r="AL165" s="257"/>
      <c r="AM165" s="257"/>
      <c r="AN165" s="261"/>
      <c r="AO165" s="623"/>
      <c r="AP165" s="623"/>
      <c r="AQ165" s="623"/>
      <c r="AR165" s="623"/>
      <c r="AS165" s="623"/>
      <c r="AT165" s="623"/>
      <c r="AU165" s="623"/>
      <c r="AV165" s="623"/>
      <c r="AW165" s="623"/>
      <c r="AX165" s="623"/>
      <c r="AY165" s="623"/>
      <c r="AZ165" s="623"/>
      <c r="BA165" s="623"/>
      <c r="BB165" s="623"/>
      <c r="BC165" s="623"/>
      <c r="BD165" s="623"/>
      <c r="BE165" s="623"/>
      <c r="BF165" s="623"/>
      <c r="BG165" s="257"/>
      <c r="BH165" s="257"/>
      <c r="BI165" s="257"/>
    </row>
    <row r="166" spans="2:61" ht="11.1" customHeight="1">
      <c r="AF166" s="257"/>
      <c r="AG166" s="257"/>
      <c r="AH166" s="257"/>
      <c r="AI166" s="257"/>
      <c r="AJ166" s="257"/>
      <c r="AK166" s="617" t="s">
        <v>316</v>
      </c>
      <c r="AL166" s="617"/>
      <c r="AM166" s="617"/>
      <c r="AN166" s="263"/>
      <c r="AO166" s="624"/>
      <c r="AP166" s="624"/>
      <c r="AQ166" s="624"/>
      <c r="AR166" s="624"/>
      <c r="AS166" s="624"/>
      <c r="AT166" s="624"/>
      <c r="AU166" s="624"/>
      <c r="AV166" s="624"/>
      <c r="AW166" s="624"/>
      <c r="AX166" s="624"/>
      <c r="AY166" s="624"/>
      <c r="AZ166" s="624"/>
      <c r="BA166" s="624"/>
      <c r="BB166" s="624"/>
      <c r="BC166" s="624"/>
      <c r="BD166" s="624"/>
      <c r="BE166" s="624"/>
      <c r="BF166" s="624"/>
      <c r="BG166" s="256"/>
      <c r="BH166" s="256"/>
      <c r="BI166" s="257"/>
    </row>
    <row r="167" spans="2:61" ht="11.1" customHeight="1">
      <c r="AR167" s="597" t="s">
        <v>317</v>
      </c>
      <c r="AS167" s="597"/>
      <c r="AT167" s="597"/>
      <c r="AU167" s="597"/>
      <c r="AV167" s="597"/>
      <c r="AW167" s="597"/>
      <c r="AX167" s="597"/>
      <c r="AY167" s="597"/>
      <c r="AZ167" s="597"/>
      <c r="BA167" s="597"/>
      <c r="BB167" s="597"/>
      <c r="BC167" s="597"/>
      <c r="BD167" s="597"/>
      <c r="BE167" s="597"/>
      <c r="BF167" s="597"/>
      <c r="BG167" s="597"/>
      <c r="BH167" s="597"/>
    </row>
    <row r="168" spans="2:61" ht="11.1" customHeight="1">
      <c r="AR168" s="597"/>
      <c r="AS168" s="597"/>
      <c r="AT168" s="597"/>
      <c r="AU168" s="597"/>
      <c r="AV168" s="597"/>
      <c r="AW168" s="597"/>
      <c r="AX168" s="597"/>
      <c r="AY168" s="597"/>
      <c r="AZ168" s="597"/>
      <c r="BA168" s="597"/>
      <c r="BB168" s="597"/>
      <c r="BC168" s="597"/>
      <c r="BD168" s="597"/>
      <c r="BE168" s="597"/>
      <c r="BF168" s="597"/>
      <c r="BG168" s="597"/>
      <c r="BH168" s="597"/>
    </row>
    <row r="169" spans="2:61" ht="11.1" customHeight="1">
      <c r="B169" s="598" t="s">
        <v>318</v>
      </c>
      <c r="C169" s="599" t="s">
        <v>319</v>
      </c>
      <c r="D169" s="600" t="s">
        <v>320</v>
      </c>
      <c r="E169" s="601"/>
      <c r="F169" s="601"/>
      <c r="G169" s="601"/>
      <c r="H169" s="601"/>
      <c r="I169" s="601"/>
      <c r="J169" s="601"/>
      <c r="K169" s="601"/>
      <c r="L169" s="601"/>
      <c r="M169" s="601"/>
      <c r="N169" s="601"/>
      <c r="O169" s="601"/>
      <c r="P169" s="601"/>
      <c r="Q169" s="601"/>
      <c r="R169" s="601"/>
      <c r="S169" s="601"/>
      <c r="T169" s="601"/>
      <c r="U169" s="601"/>
      <c r="V169" s="601"/>
      <c r="W169" s="601"/>
      <c r="X169" s="601"/>
      <c r="Y169" s="602"/>
      <c r="Z169" s="600" t="s">
        <v>321</v>
      </c>
      <c r="AA169" s="601"/>
      <c r="AB169" s="601"/>
      <c r="AC169" s="601"/>
      <c r="AD169" s="601"/>
      <c r="AE169" s="601"/>
      <c r="AF169" s="601"/>
      <c r="AG169" s="601"/>
      <c r="AH169" s="601"/>
      <c r="AI169" s="601"/>
      <c r="AJ169" s="601"/>
      <c r="AK169" s="601"/>
      <c r="AL169" s="601"/>
      <c r="AM169" s="601"/>
      <c r="AN169" s="601"/>
      <c r="AO169" s="601"/>
      <c r="AP169" s="601"/>
      <c r="AQ169" s="602"/>
      <c r="AR169" s="600" t="s">
        <v>322</v>
      </c>
      <c r="AS169" s="601"/>
      <c r="AT169" s="601"/>
      <c r="AU169" s="601"/>
      <c r="AV169" s="601"/>
      <c r="AW169" s="601"/>
      <c r="AX169" s="601"/>
      <c r="AY169" s="601"/>
      <c r="AZ169" s="601"/>
      <c r="BA169" s="601"/>
      <c r="BB169" s="601"/>
      <c r="BC169" s="601"/>
      <c r="BD169" s="601"/>
      <c r="BE169" s="601"/>
      <c r="BF169" s="601"/>
      <c r="BG169" s="601"/>
      <c r="BH169" s="602"/>
    </row>
    <row r="170" spans="2:61" ht="9" customHeight="1">
      <c r="B170" s="598"/>
      <c r="C170" s="599"/>
      <c r="D170" s="603"/>
      <c r="E170" s="604"/>
      <c r="F170" s="604"/>
      <c r="G170" s="604"/>
      <c r="H170" s="604"/>
      <c r="I170" s="604"/>
      <c r="J170" s="604"/>
      <c r="K170" s="604"/>
      <c r="L170" s="604"/>
      <c r="M170" s="604"/>
      <c r="N170" s="604"/>
      <c r="O170" s="604"/>
      <c r="P170" s="604"/>
      <c r="Q170" s="604"/>
      <c r="R170" s="604"/>
      <c r="S170" s="604"/>
      <c r="T170" s="604"/>
      <c r="U170" s="604"/>
      <c r="V170" s="604"/>
      <c r="W170" s="604"/>
      <c r="X170" s="604"/>
      <c r="Y170" s="605"/>
      <c r="Z170" s="603"/>
      <c r="AA170" s="604"/>
      <c r="AB170" s="604"/>
      <c r="AC170" s="604"/>
      <c r="AD170" s="604"/>
      <c r="AE170" s="604"/>
      <c r="AF170" s="604"/>
      <c r="AG170" s="604"/>
      <c r="AH170" s="604"/>
      <c r="AI170" s="604"/>
      <c r="AJ170" s="604"/>
      <c r="AK170" s="604"/>
      <c r="AL170" s="604"/>
      <c r="AM170" s="604"/>
      <c r="AN170" s="604"/>
      <c r="AO170" s="604"/>
      <c r="AP170" s="604"/>
      <c r="AQ170" s="605"/>
      <c r="AR170" s="612"/>
      <c r="AS170" s="613"/>
      <c r="AT170" s="613"/>
      <c r="AU170" s="613"/>
      <c r="AV170" s="613"/>
      <c r="AW170" s="613"/>
      <c r="AX170" s="613"/>
      <c r="AY170" s="613"/>
      <c r="AZ170" s="613"/>
      <c r="BA170" s="613"/>
      <c r="BB170" s="613"/>
      <c r="BC170" s="613"/>
      <c r="BD170" s="613"/>
      <c r="BE170" s="613"/>
      <c r="BF170" s="613"/>
      <c r="BG170" s="613"/>
      <c r="BH170" s="614"/>
    </row>
    <row r="171" spans="2:61" ht="9" customHeight="1">
      <c r="B171" s="598"/>
      <c r="C171" s="599"/>
      <c r="D171" s="606"/>
      <c r="E171" s="607"/>
      <c r="F171" s="607"/>
      <c r="G171" s="607"/>
      <c r="H171" s="607"/>
      <c r="I171" s="607"/>
      <c r="J171" s="607"/>
      <c r="K171" s="607"/>
      <c r="L171" s="607"/>
      <c r="M171" s="607"/>
      <c r="N171" s="607"/>
      <c r="O171" s="607"/>
      <c r="P171" s="607"/>
      <c r="Q171" s="607"/>
      <c r="R171" s="607"/>
      <c r="S171" s="607"/>
      <c r="T171" s="607"/>
      <c r="U171" s="607"/>
      <c r="V171" s="607"/>
      <c r="W171" s="607"/>
      <c r="X171" s="607"/>
      <c r="Y171" s="608"/>
      <c r="Z171" s="606"/>
      <c r="AA171" s="607"/>
      <c r="AB171" s="607"/>
      <c r="AC171" s="607"/>
      <c r="AD171" s="607"/>
      <c r="AE171" s="607"/>
      <c r="AF171" s="607"/>
      <c r="AG171" s="607"/>
      <c r="AH171" s="607"/>
      <c r="AI171" s="607"/>
      <c r="AJ171" s="607"/>
      <c r="AK171" s="607"/>
      <c r="AL171" s="607"/>
      <c r="AM171" s="607"/>
      <c r="AN171" s="607"/>
      <c r="AO171" s="607"/>
      <c r="AP171" s="607"/>
      <c r="AQ171" s="608"/>
      <c r="AR171" s="612"/>
      <c r="AS171" s="613"/>
      <c r="AT171" s="613"/>
      <c r="AU171" s="613"/>
      <c r="AV171" s="613"/>
      <c r="AW171" s="613"/>
      <c r="AX171" s="613"/>
      <c r="AY171" s="613"/>
      <c r="AZ171" s="613"/>
      <c r="BA171" s="613"/>
      <c r="BB171" s="613"/>
      <c r="BC171" s="613"/>
      <c r="BD171" s="613"/>
      <c r="BE171" s="613"/>
      <c r="BF171" s="613"/>
      <c r="BG171" s="613"/>
      <c r="BH171" s="614"/>
    </row>
    <row r="172" spans="2:61" ht="9" customHeight="1">
      <c r="B172" s="598"/>
      <c r="C172" s="599"/>
      <c r="D172" s="609"/>
      <c r="E172" s="610"/>
      <c r="F172" s="610"/>
      <c r="G172" s="610"/>
      <c r="H172" s="610"/>
      <c r="I172" s="610"/>
      <c r="J172" s="610"/>
      <c r="K172" s="610"/>
      <c r="L172" s="610"/>
      <c r="M172" s="610"/>
      <c r="N172" s="610"/>
      <c r="O172" s="610"/>
      <c r="P172" s="610"/>
      <c r="Q172" s="610"/>
      <c r="R172" s="610"/>
      <c r="S172" s="610"/>
      <c r="T172" s="610"/>
      <c r="U172" s="610"/>
      <c r="V172" s="610"/>
      <c r="W172" s="610"/>
      <c r="X172" s="610"/>
      <c r="Y172" s="611"/>
      <c r="Z172" s="609"/>
      <c r="AA172" s="610"/>
      <c r="AB172" s="610"/>
      <c r="AC172" s="610"/>
      <c r="AD172" s="610"/>
      <c r="AE172" s="610"/>
      <c r="AF172" s="610"/>
      <c r="AG172" s="610"/>
      <c r="AH172" s="610"/>
      <c r="AI172" s="610"/>
      <c r="AJ172" s="610"/>
      <c r="AK172" s="610"/>
      <c r="AL172" s="610"/>
      <c r="AM172" s="610"/>
      <c r="AN172" s="610"/>
      <c r="AO172" s="610"/>
      <c r="AP172" s="610"/>
      <c r="AQ172" s="611"/>
      <c r="AR172" s="612"/>
      <c r="AS172" s="613"/>
      <c r="AT172" s="613"/>
      <c r="AU172" s="613"/>
      <c r="AV172" s="613"/>
      <c r="AW172" s="613"/>
      <c r="AX172" s="613"/>
      <c r="AY172" s="613"/>
      <c r="AZ172" s="613"/>
      <c r="BA172" s="613"/>
      <c r="BB172" s="613"/>
      <c r="BC172" s="613"/>
      <c r="BD172" s="613"/>
      <c r="BE172" s="613"/>
      <c r="BF172" s="613"/>
      <c r="BG172" s="613"/>
      <c r="BH172" s="614"/>
    </row>
    <row r="173" spans="2:61" ht="11.1" customHeight="1">
      <c r="BH173" s="264"/>
    </row>
  </sheetData>
  <sheetProtection sheet="1" objects="1" scenarios="1" selectLockedCells="1"/>
  <mergeCells count="817">
    <mergeCell ref="N3:V3"/>
    <mergeCell ref="AX3:BE4"/>
    <mergeCell ref="C4:H5"/>
    <mergeCell ref="I4:AI5"/>
    <mergeCell ref="B7:L9"/>
    <mergeCell ref="M7:P7"/>
    <mergeCell ref="Q7:R7"/>
    <mergeCell ref="S7:V7"/>
    <mergeCell ref="W7:AH7"/>
    <mergeCell ref="AI7:AN7"/>
    <mergeCell ref="AR7:AZ8"/>
    <mergeCell ref="BA7:BB8"/>
    <mergeCell ref="BC7:BE8"/>
    <mergeCell ref="M8:N9"/>
    <mergeCell ref="O8:P9"/>
    <mergeCell ref="Q8:R9"/>
    <mergeCell ref="S8:T9"/>
    <mergeCell ref="U8:V9"/>
    <mergeCell ref="W8:X9"/>
    <mergeCell ref="Y8:Z9"/>
    <mergeCell ref="AM8:AN9"/>
    <mergeCell ref="B10:C11"/>
    <mergeCell ref="D10:L11"/>
    <mergeCell ref="M10:S11"/>
    <mergeCell ref="T10:AC11"/>
    <mergeCell ref="AD10:AE11"/>
    <mergeCell ref="AF10:AO11"/>
    <mergeCell ref="AA8:AB9"/>
    <mergeCell ref="AC8:AD9"/>
    <mergeCell ref="AE8:AF9"/>
    <mergeCell ref="AG8:AH9"/>
    <mergeCell ref="AI8:AJ9"/>
    <mergeCell ref="AK8:AL9"/>
    <mergeCell ref="AP10:AU10"/>
    <mergeCell ref="AV10:BE11"/>
    <mergeCell ref="AP11:AR11"/>
    <mergeCell ref="AS11:AU11"/>
    <mergeCell ref="B12:C17"/>
    <mergeCell ref="D12:L17"/>
    <mergeCell ref="M12:S13"/>
    <mergeCell ref="T12:AB12"/>
    <mergeCell ref="AC12:AC13"/>
    <mergeCell ref="AD12:AE13"/>
    <mergeCell ref="BE12:BE13"/>
    <mergeCell ref="T13:AB13"/>
    <mergeCell ref="AP13:AR13"/>
    <mergeCell ref="AS13:AU13"/>
    <mergeCell ref="M14:S15"/>
    <mergeCell ref="T14:AB14"/>
    <mergeCell ref="AD14:AE17"/>
    <mergeCell ref="AF14:AF15"/>
    <mergeCell ref="AG14:AM15"/>
    <mergeCell ref="AP14:AR15"/>
    <mergeCell ref="AF12:AF13"/>
    <mergeCell ref="AG12:AM13"/>
    <mergeCell ref="AN12:AO13"/>
    <mergeCell ref="AP12:AR12"/>
    <mergeCell ref="AS12:AU12"/>
    <mergeCell ref="AV12:BD13"/>
    <mergeCell ref="AS14:AU15"/>
    <mergeCell ref="AV14:BD15"/>
    <mergeCell ref="BE14:BE15"/>
    <mergeCell ref="T15:AB15"/>
    <mergeCell ref="AN15:AO15"/>
    <mergeCell ref="M16:S17"/>
    <mergeCell ref="T16:AB16"/>
    <mergeCell ref="AF16:AF17"/>
    <mergeCell ref="AG16:AM17"/>
    <mergeCell ref="AP16:AR17"/>
    <mergeCell ref="BH17:BH71"/>
    <mergeCell ref="BI17:BI71"/>
    <mergeCell ref="B18:C23"/>
    <mergeCell ref="D18:L23"/>
    <mergeCell ref="M18:S19"/>
    <mergeCell ref="T18:AB18"/>
    <mergeCell ref="AC18:AC19"/>
    <mergeCell ref="AD18:AE21"/>
    <mergeCell ref="AF18:AF19"/>
    <mergeCell ref="AG18:AM19"/>
    <mergeCell ref="AS16:AU17"/>
    <mergeCell ref="AV16:BD17"/>
    <mergeCell ref="T17:AB17"/>
    <mergeCell ref="AN17:AO17"/>
    <mergeCell ref="BF17:BF71"/>
    <mergeCell ref="BG17:BG71"/>
    <mergeCell ref="AN18:AO19"/>
    <mergeCell ref="AP18:AR19"/>
    <mergeCell ref="AS18:AU19"/>
    <mergeCell ref="AV18:BD19"/>
    <mergeCell ref="T21:AB21"/>
    <mergeCell ref="AN21:AO21"/>
    <mergeCell ref="M22:S23"/>
    <mergeCell ref="T22:AB22"/>
    <mergeCell ref="AD22:AE23"/>
    <mergeCell ref="AF22:AF23"/>
    <mergeCell ref="AG22:AM23"/>
    <mergeCell ref="BE18:BE19"/>
    <mergeCell ref="T19:AB19"/>
    <mergeCell ref="M20:S21"/>
    <mergeCell ref="T20:AB20"/>
    <mergeCell ref="AF20:AF21"/>
    <mergeCell ref="AG20:AM21"/>
    <mergeCell ref="AP20:AR23"/>
    <mergeCell ref="AS20:AU21"/>
    <mergeCell ref="AV20:BD21"/>
    <mergeCell ref="BE20:BE21"/>
    <mergeCell ref="AS22:AU23"/>
    <mergeCell ref="AV22:BD23"/>
    <mergeCell ref="T23:AB23"/>
    <mergeCell ref="AN23:AO23"/>
    <mergeCell ref="B24:C29"/>
    <mergeCell ref="D24:L29"/>
    <mergeCell ref="M24:S25"/>
    <mergeCell ref="T24:AB24"/>
    <mergeCell ref="AC24:AC25"/>
    <mergeCell ref="AD24:AE27"/>
    <mergeCell ref="T27:AB27"/>
    <mergeCell ref="AN27:AO27"/>
    <mergeCell ref="M28:S29"/>
    <mergeCell ref="T28:AB28"/>
    <mergeCell ref="AD28:AE29"/>
    <mergeCell ref="AF28:AF29"/>
    <mergeCell ref="AG28:AM29"/>
    <mergeCell ref="BE24:BE25"/>
    <mergeCell ref="T25:AB25"/>
    <mergeCell ref="M26:S27"/>
    <mergeCell ref="T26:AB26"/>
    <mergeCell ref="AF26:AF27"/>
    <mergeCell ref="AG26:AM27"/>
    <mergeCell ref="AP26:AR29"/>
    <mergeCell ref="AS26:AU27"/>
    <mergeCell ref="AV26:BD27"/>
    <mergeCell ref="BE26:BE27"/>
    <mergeCell ref="AF24:AF25"/>
    <mergeCell ref="AG24:AM25"/>
    <mergeCell ref="AN24:AO25"/>
    <mergeCell ref="AP24:AR25"/>
    <mergeCell ref="AS24:AU25"/>
    <mergeCell ref="AV24:BD25"/>
    <mergeCell ref="AS28:AU29"/>
    <mergeCell ref="AV28:BD29"/>
    <mergeCell ref="T29:AB29"/>
    <mergeCell ref="AN29:AO29"/>
    <mergeCell ref="B30:C35"/>
    <mergeCell ref="D30:L35"/>
    <mergeCell ref="M30:S31"/>
    <mergeCell ref="T30:AB30"/>
    <mergeCell ref="AC30:AC31"/>
    <mergeCell ref="AD30:AE31"/>
    <mergeCell ref="BE30:BE31"/>
    <mergeCell ref="T31:AB31"/>
    <mergeCell ref="M32:S33"/>
    <mergeCell ref="T32:AB32"/>
    <mergeCell ref="AD32:AE33"/>
    <mergeCell ref="AF32:AF33"/>
    <mergeCell ref="AG32:AM33"/>
    <mergeCell ref="AP32:AR33"/>
    <mergeCell ref="AS32:AU33"/>
    <mergeCell ref="AV32:BD33"/>
    <mergeCell ref="AF30:AF31"/>
    <mergeCell ref="AG30:AM31"/>
    <mergeCell ref="AN30:AO31"/>
    <mergeCell ref="AP30:AR31"/>
    <mergeCell ref="AS30:AU31"/>
    <mergeCell ref="AV30:BD31"/>
    <mergeCell ref="BE32:BE33"/>
    <mergeCell ref="T33:AB33"/>
    <mergeCell ref="AN33:AO33"/>
    <mergeCell ref="M34:S35"/>
    <mergeCell ref="T34:AB34"/>
    <mergeCell ref="AD34:AE35"/>
    <mergeCell ref="AF34:AF35"/>
    <mergeCell ref="AG34:AM35"/>
    <mergeCell ref="AP34:AR35"/>
    <mergeCell ref="AS34:AU35"/>
    <mergeCell ref="AV34:BD35"/>
    <mergeCell ref="T35:AB35"/>
    <mergeCell ref="AN35:AO35"/>
    <mergeCell ref="B36:C41"/>
    <mergeCell ref="D36:L41"/>
    <mergeCell ref="M36:S37"/>
    <mergeCell ref="T36:AB36"/>
    <mergeCell ref="AC36:AC37"/>
    <mergeCell ref="AD36:AE37"/>
    <mergeCell ref="AF36:AF37"/>
    <mergeCell ref="AP38:AR39"/>
    <mergeCell ref="AS38:AU39"/>
    <mergeCell ref="AV38:BD39"/>
    <mergeCell ref="BE38:BE39"/>
    <mergeCell ref="T39:AB39"/>
    <mergeCell ref="AN39:AO39"/>
    <mergeCell ref="T37:AB37"/>
    <mergeCell ref="M38:S39"/>
    <mergeCell ref="T38:AB38"/>
    <mergeCell ref="AD38:AE41"/>
    <mergeCell ref="AF38:AF39"/>
    <mergeCell ref="AG38:AM39"/>
    <mergeCell ref="M40:S41"/>
    <mergeCell ref="T40:AB40"/>
    <mergeCell ref="AF40:AF41"/>
    <mergeCell ref="AG40:AM41"/>
    <mergeCell ref="AG36:AM37"/>
    <mergeCell ref="AN36:AO37"/>
    <mergeCell ref="AP36:AR37"/>
    <mergeCell ref="AS36:AU37"/>
    <mergeCell ref="AV36:BD37"/>
    <mergeCell ref="BE36:BE37"/>
    <mergeCell ref="AP40:AR41"/>
    <mergeCell ref="AS40:AU41"/>
    <mergeCell ref="AV40:BD41"/>
    <mergeCell ref="T41:AB41"/>
    <mergeCell ref="AN41:AO41"/>
    <mergeCell ref="B42:C47"/>
    <mergeCell ref="D42:L47"/>
    <mergeCell ref="M42:S43"/>
    <mergeCell ref="T42:AB42"/>
    <mergeCell ref="AC42:AC43"/>
    <mergeCell ref="AV42:BD43"/>
    <mergeCell ref="BE42:BE43"/>
    <mergeCell ref="T43:AB43"/>
    <mergeCell ref="M44:S45"/>
    <mergeCell ref="T44:AB44"/>
    <mergeCell ref="AD44:AE47"/>
    <mergeCell ref="AF44:AF45"/>
    <mergeCell ref="AG44:AM45"/>
    <mergeCell ref="AS44:AU45"/>
    <mergeCell ref="AV44:BD45"/>
    <mergeCell ref="AD42:AE43"/>
    <mergeCell ref="AF42:AF43"/>
    <mergeCell ref="AG42:AM43"/>
    <mergeCell ref="AN42:AO43"/>
    <mergeCell ref="AP42:AR45"/>
    <mergeCell ref="AS42:AU43"/>
    <mergeCell ref="BE44:BE45"/>
    <mergeCell ref="T45:AB45"/>
    <mergeCell ref="AN45:AO45"/>
    <mergeCell ref="M46:S47"/>
    <mergeCell ref="T46:AB46"/>
    <mergeCell ref="AF46:AF47"/>
    <mergeCell ref="AG46:AM47"/>
    <mergeCell ref="AP46:AR47"/>
    <mergeCell ref="AS46:AU47"/>
    <mergeCell ref="AV46:BD47"/>
    <mergeCell ref="T47:AB47"/>
    <mergeCell ref="AN47:AO47"/>
    <mergeCell ref="B48:C59"/>
    <mergeCell ref="D48:F59"/>
    <mergeCell ref="G48:L53"/>
    <mergeCell ref="M48:S49"/>
    <mergeCell ref="T48:AB48"/>
    <mergeCell ref="AC48:AC49"/>
    <mergeCell ref="AD48:AE49"/>
    <mergeCell ref="AF48:AF49"/>
    <mergeCell ref="AV50:BD51"/>
    <mergeCell ref="BE50:BE51"/>
    <mergeCell ref="T51:AB51"/>
    <mergeCell ref="AN51:AO51"/>
    <mergeCell ref="AV52:BD53"/>
    <mergeCell ref="T49:AB49"/>
    <mergeCell ref="M50:S51"/>
    <mergeCell ref="T50:AB50"/>
    <mergeCell ref="AD50:AE51"/>
    <mergeCell ref="AF50:AF51"/>
    <mergeCell ref="AG50:AM51"/>
    <mergeCell ref="AG48:AM49"/>
    <mergeCell ref="AN48:AO49"/>
    <mergeCell ref="AP48:AR49"/>
    <mergeCell ref="AS48:AU49"/>
    <mergeCell ref="AV48:BD49"/>
    <mergeCell ref="BE48:BE49"/>
    <mergeCell ref="M52:S53"/>
    <mergeCell ref="T52:AB52"/>
    <mergeCell ref="AD52:AE53"/>
    <mergeCell ref="AF52:AF53"/>
    <mergeCell ref="AG52:AM53"/>
    <mergeCell ref="AS52:AU53"/>
    <mergeCell ref="T53:AB53"/>
    <mergeCell ref="AN53:AO53"/>
    <mergeCell ref="AP50:AR53"/>
    <mergeCell ref="AS50:AU51"/>
    <mergeCell ref="G54:L59"/>
    <mergeCell ref="M54:S55"/>
    <mergeCell ref="T54:AB54"/>
    <mergeCell ref="AC54:AC55"/>
    <mergeCell ref="AD54:AE55"/>
    <mergeCell ref="AF54:AF55"/>
    <mergeCell ref="T55:AB55"/>
    <mergeCell ref="M56:S57"/>
    <mergeCell ref="T56:AB56"/>
    <mergeCell ref="AD56:AE57"/>
    <mergeCell ref="AP56:AR59"/>
    <mergeCell ref="AS56:AU57"/>
    <mergeCell ref="AV56:BD57"/>
    <mergeCell ref="BE56:BE57"/>
    <mergeCell ref="AS58:AU59"/>
    <mergeCell ref="AV58:BD59"/>
    <mergeCell ref="AG54:AM55"/>
    <mergeCell ref="AN54:AO55"/>
    <mergeCell ref="AP54:AR55"/>
    <mergeCell ref="AS54:AU55"/>
    <mergeCell ref="AV54:BD55"/>
    <mergeCell ref="BE54:BE55"/>
    <mergeCell ref="T57:AB57"/>
    <mergeCell ref="AN57:AO57"/>
    <mergeCell ref="M58:S59"/>
    <mergeCell ref="T58:AB58"/>
    <mergeCell ref="AD58:AE59"/>
    <mergeCell ref="AF58:AF59"/>
    <mergeCell ref="AG58:AM59"/>
    <mergeCell ref="T59:AB59"/>
    <mergeCell ref="AN59:AO59"/>
    <mergeCell ref="AF56:AF57"/>
    <mergeCell ref="AG56:AM57"/>
    <mergeCell ref="BE60:BE61"/>
    <mergeCell ref="T61:AB61"/>
    <mergeCell ref="M62:S63"/>
    <mergeCell ref="T62:AB62"/>
    <mergeCell ref="AD62:AE65"/>
    <mergeCell ref="AF62:AF63"/>
    <mergeCell ref="AG62:AM63"/>
    <mergeCell ref="AP62:AR63"/>
    <mergeCell ref="AS62:AU63"/>
    <mergeCell ref="AV62:BD63"/>
    <mergeCell ref="AF60:AF61"/>
    <mergeCell ref="AG60:AM61"/>
    <mergeCell ref="AN60:AO61"/>
    <mergeCell ref="AP60:AR61"/>
    <mergeCell ref="AS60:AU61"/>
    <mergeCell ref="AV60:BD61"/>
    <mergeCell ref="M60:S61"/>
    <mergeCell ref="T60:AB60"/>
    <mergeCell ref="AC60:AC61"/>
    <mergeCell ref="AD60:AE61"/>
    <mergeCell ref="T65:AB65"/>
    <mergeCell ref="AN65:AO65"/>
    <mergeCell ref="B66:C67"/>
    <mergeCell ref="D66:L67"/>
    <mergeCell ref="M66:S67"/>
    <mergeCell ref="T66:AB66"/>
    <mergeCell ref="AD66:AE67"/>
    <mergeCell ref="AF66:AF67"/>
    <mergeCell ref="AG66:AM67"/>
    <mergeCell ref="BE62:BE63"/>
    <mergeCell ref="T63:AB63"/>
    <mergeCell ref="AN63:AO63"/>
    <mergeCell ref="M64:S65"/>
    <mergeCell ref="T64:AB64"/>
    <mergeCell ref="AF64:AF65"/>
    <mergeCell ref="AG64:AM65"/>
    <mergeCell ref="AP64:AR65"/>
    <mergeCell ref="AS64:AU65"/>
    <mergeCell ref="AV64:BD65"/>
    <mergeCell ref="B60:C65"/>
    <mergeCell ref="D60:L65"/>
    <mergeCell ref="AP66:AR67"/>
    <mergeCell ref="AS66:AU67"/>
    <mergeCell ref="AV66:BD67"/>
    <mergeCell ref="T67:AB67"/>
    <mergeCell ref="B68:C68"/>
    <mergeCell ref="D68:L68"/>
    <mergeCell ref="M68:S68"/>
    <mergeCell ref="T68:AB68"/>
    <mergeCell ref="AD68:AE68"/>
    <mergeCell ref="AG68:AM68"/>
    <mergeCell ref="AF70:AM71"/>
    <mergeCell ref="AN70:AO71"/>
    <mergeCell ref="AP70:AU70"/>
    <mergeCell ref="AV70:BD71"/>
    <mergeCell ref="BE70:BE71"/>
    <mergeCell ref="AP71:AU71"/>
    <mergeCell ref="AN68:AO68"/>
    <mergeCell ref="AP68:AR68"/>
    <mergeCell ref="AS68:AU68"/>
    <mergeCell ref="AV68:BD68"/>
    <mergeCell ref="AG69:AO69"/>
    <mergeCell ref="AQ69:AU69"/>
    <mergeCell ref="AV69:BE69"/>
    <mergeCell ref="B72:AH73"/>
    <mergeCell ref="AS72:AV72"/>
    <mergeCell ref="AW72:AZ72"/>
    <mergeCell ref="BA72:BC72"/>
    <mergeCell ref="BD72:BG72"/>
    <mergeCell ref="AS73:AV73"/>
    <mergeCell ref="AW73:AY73"/>
    <mergeCell ref="BA73:BC73"/>
    <mergeCell ref="BE73:BG73"/>
    <mergeCell ref="AO75:BF76"/>
    <mergeCell ref="AK76:AM76"/>
    <mergeCell ref="B77:E78"/>
    <mergeCell ref="F77:Z78"/>
    <mergeCell ref="BA77:BH77"/>
    <mergeCell ref="AO79:BF80"/>
    <mergeCell ref="AK80:AM80"/>
    <mergeCell ref="D74:F75"/>
    <mergeCell ref="I74:K75"/>
    <mergeCell ref="M74:O75"/>
    <mergeCell ref="B75:C75"/>
    <mergeCell ref="G75:H75"/>
    <mergeCell ref="P75:Q75"/>
    <mergeCell ref="AR81:BH82"/>
    <mergeCell ref="B83:B86"/>
    <mergeCell ref="C83:C86"/>
    <mergeCell ref="D83:Y83"/>
    <mergeCell ref="Z83:AQ83"/>
    <mergeCell ref="AR83:BH83"/>
    <mergeCell ref="D84:Y86"/>
    <mergeCell ref="Z84:AO86"/>
    <mergeCell ref="AP84:AQ86"/>
    <mergeCell ref="AR84:BH86"/>
    <mergeCell ref="N89:V89"/>
    <mergeCell ref="AX89:BE90"/>
    <mergeCell ref="C90:H91"/>
    <mergeCell ref="I90:AI91"/>
    <mergeCell ref="B93:L95"/>
    <mergeCell ref="M93:P93"/>
    <mergeCell ref="Q93:R93"/>
    <mergeCell ref="S93:V93"/>
    <mergeCell ref="W93:AH93"/>
    <mergeCell ref="AI93:AN93"/>
    <mergeCell ref="AR93:AZ94"/>
    <mergeCell ref="BA93:BB94"/>
    <mergeCell ref="BC93:BE94"/>
    <mergeCell ref="M94:N95"/>
    <mergeCell ref="O94:P95"/>
    <mergeCell ref="Q94:R95"/>
    <mergeCell ref="S94:T95"/>
    <mergeCell ref="U94:V95"/>
    <mergeCell ref="W94:X95"/>
    <mergeCell ref="Y94:Z95"/>
    <mergeCell ref="AM94:AN95"/>
    <mergeCell ref="B96:C97"/>
    <mergeCell ref="D96:L97"/>
    <mergeCell ref="M96:S97"/>
    <mergeCell ref="T96:AC97"/>
    <mergeCell ref="AD96:AE97"/>
    <mergeCell ref="AF96:AO97"/>
    <mergeCell ref="AA94:AB95"/>
    <mergeCell ref="AC94:AD95"/>
    <mergeCell ref="AE94:AF95"/>
    <mergeCell ref="AG94:AH95"/>
    <mergeCell ref="AI94:AJ95"/>
    <mergeCell ref="AK94:AL95"/>
    <mergeCell ref="AP96:AU96"/>
    <mergeCell ref="AV96:BE97"/>
    <mergeCell ref="AP97:AR97"/>
    <mergeCell ref="AS97:AU97"/>
    <mergeCell ref="B98:C103"/>
    <mergeCell ref="D98:L103"/>
    <mergeCell ref="M98:S99"/>
    <mergeCell ref="T98:AB98"/>
    <mergeCell ref="AC98:AC99"/>
    <mergeCell ref="AD98:AE99"/>
    <mergeCell ref="BE98:BE99"/>
    <mergeCell ref="T99:AB99"/>
    <mergeCell ref="AP99:AR99"/>
    <mergeCell ref="AS99:AU99"/>
    <mergeCell ref="M100:S101"/>
    <mergeCell ref="T100:AB100"/>
    <mergeCell ref="AD100:AE103"/>
    <mergeCell ref="AF100:AF101"/>
    <mergeCell ref="AG100:AM101"/>
    <mergeCell ref="AP100:AR101"/>
    <mergeCell ref="AF98:AF99"/>
    <mergeCell ref="AG98:AM99"/>
    <mergeCell ref="AN98:AO99"/>
    <mergeCell ref="AP98:AR98"/>
    <mergeCell ref="AS98:AU98"/>
    <mergeCell ref="AV98:BD99"/>
    <mergeCell ref="AS100:AU101"/>
    <mergeCell ref="AV100:BD101"/>
    <mergeCell ref="BE100:BE101"/>
    <mergeCell ref="T101:AB101"/>
    <mergeCell ref="AN101:AO101"/>
    <mergeCell ref="M102:S103"/>
    <mergeCell ref="T102:AB102"/>
    <mergeCell ref="AF102:AF103"/>
    <mergeCell ref="AG102:AM103"/>
    <mergeCell ref="AP102:AR103"/>
    <mergeCell ref="BH103:BH157"/>
    <mergeCell ref="BI103:BI157"/>
    <mergeCell ref="B104:C109"/>
    <mergeCell ref="D104:L109"/>
    <mergeCell ref="M104:S105"/>
    <mergeCell ref="T104:AB104"/>
    <mergeCell ref="AC104:AC105"/>
    <mergeCell ref="AD104:AE107"/>
    <mergeCell ref="AF104:AF105"/>
    <mergeCell ref="AG104:AM105"/>
    <mergeCell ref="AS102:AU103"/>
    <mergeCell ref="AV102:BD103"/>
    <mergeCell ref="T103:AB103"/>
    <mergeCell ref="AN103:AO103"/>
    <mergeCell ref="BF103:BF157"/>
    <mergeCell ref="BG103:BG157"/>
    <mergeCell ref="AN104:AO105"/>
    <mergeCell ref="AP104:AR105"/>
    <mergeCell ref="AS104:AU105"/>
    <mergeCell ref="AV104:BD105"/>
    <mergeCell ref="T107:AB107"/>
    <mergeCell ref="AN107:AO107"/>
    <mergeCell ref="M108:S109"/>
    <mergeCell ref="T108:AB108"/>
    <mergeCell ref="AD108:AE109"/>
    <mergeCell ref="AF108:AF109"/>
    <mergeCell ref="AG108:AM109"/>
    <mergeCell ref="BE104:BE105"/>
    <mergeCell ref="T105:AB105"/>
    <mergeCell ref="M106:S107"/>
    <mergeCell ref="T106:AB106"/>
    <mergeCell ref="AF106:AF107"/>
    <mergeCell ref="AG106:AM107"/>
    <mergeCell ref="AP106:AR109"/>
    <mergeCell ref="AS106:AU107"/>
    <mergeCell ref="AV106:BD107"/>
    <mergeCell ref="BE106:BE107"/>
    <mergeCell ref="AS108:AU109"/>
    <mergeCell ref="AV108:BD109"/>
    <mergeCell ref="T109:AB109"/>
    <mergeCell ref="AN109:AO109"/>
    <mergeCell ref="B110:C115"/>
    <mergeCell ref="D110:L115"/>
    <mergeCell ref="M110:S111"/>
    <mergeCell ref="T110:AB110"/>
    <mergeCell ref="AC110:AC111"/>
    <mergeCell ref="AD110:AE113"/>
    <mergeCell ref="T113:AB113"/>
    <mergeCell ref="AN113:AO113"/>
    <mergeCell ref="M114:S115"/>
    <mergeCell ref="T114:AB114"/>
    <mergeCell ref="AD114:AE115"/>
    <mergeCell ref="AF114:AF115"/>
    <mergeCell ref="AG114:AM115"/>
    <mergeCell ref="BE110:BE111"/>
    <mergeCell ref="T111:AB111"/>
    <mergeCell ref="M112:S113"/>
    <mergeCell ref="T112:AB112"/>
    <mergeCell ref="AF112:AF113"/>
    <mergeCell ref="AG112:AM113"/>
    <mergeCell ref="AP112:AR115"/>
    <mergeCell ref="AS112:AU113"/>
    <mergeCell ref="AV112:BD113"/>
    <mergeCell ref="BE112:BE113"/>
    <mergeCell ref="AF110:AF111"/>
    <mergeCell ref="AG110:AM111"/>
    <mergeCell ref="AN110:AO111"/>
    <mergeCell ref="AP110:AR111"/>
    <mergeCell ref="AS110:AU111"/>
    <mergeCell ref="AV110:BD111"/>
    <mergeCell ref="AS114:AU115"/>
    <mergeCell ref="AV114:BD115"/>
    <mergeCell ref="T115:AB115"/>
    <mergeCell ref="AN115:AO115"/>
    <mergeCell ref="B116:C121"/>
    <mergeCell ref="D116:L121"/>
    <mergeCell ref="M116:S117"/>
    <mergeCell ref="T116:AB116"/>
    <mergeCell ref="AC116:AC117"/>
    <mergeCell ref="AD116:AE117"/>
    <mergeCell ref="BE116:BE117"/>
    <mergeCell ref="T117:AB117"/>
    <mergeCell ref="M118:S119"/>
    <mergeCell ref="T118:AB118"/>
    <mergeCell ref="AD118:AE119"/>
    <mergeCell ref="AF118:AF119"/>
    <mergeCell ref="AG118:AM119"/>
    <mergeCell ref="AP118:AR119"/>
    <mergeCell ref="AS118:AU119"/>
    <mergeCell ref="AV118:BD119"/>
    <mergeCell ref="AF116:AF117"/>
    <mergeCell ref="AG116:AM117"/>
    <mergeCell ref="AN116:AO117"/>
    <mergeCell ref="AP116:AR117"/>
    <mergeCell ref="AS116:AU117"/>
    <mergeCell ref="AV116:BD117"/>
    <mergeCell ref="BE118:BE119"/>
    <mergeCell ref="T119:AB119"/>
    <mergeCell ref="AN119:AO119"/>
    <mergeCell ref="M120:S121"/>
    <mergeCell ref="T120:AB120"/>
    <mergeCell ref="AD120:AE121"/>
    <mergeCell ref="AF120:AF121"/>
    <mergeCell ref="AG120:AM121"/>
    <mergeCell ref="AP120:AR121"/>
    <mergeCell ref="AS120:AU121"/>
    <mergeCell ref="AV120:BD121"/>
    <mergeCell ref="T121:AB121"/>
    <mergeCell ref="AN121:AO121"/>
    <mergeCell ref="B122:C127"/>
    <mergeCell ref="D122:L127"/>
    <mergeCell ref="M122:S123"/>
    <mergeCell ref="T122:AB122"/>
    <mergeCell ref="AC122:AC123"/>
    <mergeCell ref="AD122:AE123"/>
    <mergeCell ref="AF122:AF123"/>
    <mergeCell ref="AP124:AR125"/>
    <mergeCell ref="AS124:AU125"/>
    <mergeCell ref="AV124:BD125"/>
    <mergeCell ref="BE124:BE125"/>
    <mergeCell ref="T125:AB125"/>
    <mergeCell ref="AN125:AO125"/>
    <mergeCell ref="T123:AB123"/>
    <mergeCell ref="M124:S125"/>
    <mergeCell ref="T124:AB124"/>
    <mergeCell ref="AD124:AE127"/>
    <mergeCell ref="AF124:AF125"/>
    <mergeCell ref="AG124:AM125"/>
    <mergeCell ref="M126:S127"/>
    <mergeCell ref="T126:AB126"/>
    <mergeCell ref="AF126:AF127"/>
    <mergeCell ref="AG126:AM127"/>
    <mergeCell ref="AG122:AM123"/>
    <mergeCell ref="AN122:AO123"/>
    <mergeCell ref="AP122:AR123"/>
    <mergeCell ref="AS122:AU123"/>
    <mergeCell ref="AV122:BD123"/>
    <mergeCell ref="BE122:BE123"/>
    <mergeCell ref="AP126:AR127"/>
    <mergeCell ref="AS126:AU127"/>
    <mergeCell ref="AV126:BD127"/>
    <mergeCell ref="T127:AB127"/>
    <mergeCell ref="AN127:AO127"/>
    <mergeCell ref="B128:C133"/>
    <mergeCell ref="D128:L133"/>
    <mergeCell ref="M128:S129"/>
    <mergeCell ref="T128:AB128"/>
    <mergeCell ref="AC128:AC129"/>
    <mergeCell ref="AV128:BD129"/>
    <mergeCell ref="BE128:BE129"/>
    <mergeCell ref="T129:AB129"/>
    <mergeCell ref="M130:S131"/>
    <mergeCell ref="T130:AB130"/>
    <mergeCell ref="AD130:AE133"/>
    <mergeCell ref="AF130:AF131"/>
    <mergeCell ref="AG130:AM131"/>
    <mergeCell ref="AS130:AU131"/>
    <mergeCell ref="AV130:BD131"/>
    <mergeCell ref="AD128:AE129"/>
    <mergeCell ref="AF128:AF129"/>
    <mergeCell ref="AG128:AM129"/>
    <mergeCell ref="AN128:AO129"/>
    <mergeCell ref="AP128:AR131"/>
    <mergeCell ref="AS128:AU129"/>
    <mergeCell ref="BE130:BE131"/>
    <mergeCell ref="T131:AB131"/>
    <mergeCell ref="AN131:AO131"/>
    <mergeCell ref="M132:S133"/>
    <mergeCell ref="T132:AB132"/>
    <mergeCell ref="AF132:AF133"/>
    <mergeCell ref="AG132:AM133"/>
    <mergeCell ref="AP132:AR133"/>
    <mergeCell ref="AS132:AU133"/>
    <mergeCell ref="AV132:BD133"/>
    <mergeCell ref="T133:AB133"/>
    <mergeCell ref="AN133:AO133"/>
    <mergeCell ref="B134:C145"/>
    <mergeCell ref="D134:F145"/>
    <mergeCell ref="G134:L139"/>
    <mergeCell ref="M134:S135"/>
    <mergeCell ref="T134:AB134"/>
    <mergeCell ref="AC134:AC135"/>
    <mergeCell ref="AD134:AE135"/>
    <mergeCell ref="AF134:AF135"/>
    <mergeCell ref="AV136:BD137"/>
    <mergeCell ref="BE136:BE137"/>
    <mergeCell ref="T137:AB137"/>
    <mergeCell ref="AN137:AO137"/>
    <mergeCell ref="AV138:BD139"/>
    <mergeCell ref="T135:AB135"/>
    <mergeCell ref="M136:S137"/>
    <mergeCell ref="T136:AB136"/>
    <mergeCell ref="AD136:AE137"/>
    <mergeCell ref="AF136:AF137"/>
    <mergeCell ref="AG136:AM137"/>
    <mergeCell ref="AG134:AM135"/>
    <mergeCell ref="AN134:AO135"/>
    <mergeCell ref="AP134:AR135"/>
    <mergeCell ref="AS134:AU135"/>
    <mergeCell ref="AV134:BD135"/>
    <mergeCell ref="BE134:BE135"/>
    <mergeCell ref="M138:S139"/>
    <mergeCell ref="T138:AB138"/>
    <mergeCell ref="AD138:AE139"/>
    <mergeCell ref="AF138:AF139"/>
    <mergeCell ref="AG138:AM139"/>
    <mergeCell ref="AS138:AU139"/>
    <mergeCell ref="T139:AB139"/>
    <mergeCell ref="AN139:AO139"/>
    <mergeCell ref="AP136:AR139"/>
    <mergeCell ref="AS136:AU137"/>
    <mergeCell ref="G140:L145"/>
    <mergeCell ref="M140:S141"/>
    <mergeCell ref="T140:AB140"/>
    <mergeCell ref="AC140:AC141"/>
    <mergeCell ref="AD140:AE141"/>
    <mergeCell ref="AF140:AF141"/>
    <mergeCell ref="T141:AB141"/>
    <mergeCell ref="M142:S143"/>
    <mergeCell ref="T142:AB142"/>
    <mergeCell ref="AD142:AE143"/>
    <mergeCell ref="AP142:AR145"/>
    <mergeCell ref="AS142:AU143"/>
    <mergeCell ref="AV142:BD143"/>
    <mergeCell ref="BE142:BE143"/>
    <mergeCell ref="AS144:AU145"/>
    <mergeCell ref="AV144:BD145"/>
    <mergeCell ref="AG140:AM141"/>
    <mergeCell ref="AN140:AO141"/>
    <mergeCell ref="AP140:AR141"/>
    <mergeCell ref="AS140:AU141"/>
    <mergeCell ref="AV140:BD141"/>
    <mergeCell ref="BE140:BE141"/>
    <mergeCell ref="T143:AB143"/>
    <mergeCell ref="AN143:AO143"/>
    <mergeCell ref="M144:S145"/>
    <mergeCell ref="T144:AB144"/>
    <mergeCell ref="AD144:AE145"/>
    <mergeCell ref="AF144:AF145"/>
    <mergeCell ref="AG144:AM145"/>
    <mergeCell ref="T145:AB145"/>
    <mergeCell ref="AN145:AO145"/>
    <mergeCell ref="AF142:AF143"/>
    <mergeCell ref="AG142:AM143"/>
    <mergeCell ref="BE146:BE147"/>
    <mergeCell ref="T147:AB147"/>
    <mergeCell ref="M148:S149"/>
    <mergeCell ref="T148:AB148"/>
    <mergeCell ref="AD148:AE151"/>
    <mergeCell ref="AF148:AF149"/>
    <mergeCell ref="AG148:AM149"/>
    <mergeCell ref="AP148:AR149"/>
    <mergeCell ref="AS148:AU149"/>
    <mergeCell ref="AV148:BD149"/>
    <mergeCell ref="AF146:AF147"/>
    <mergeCell ref="AG146:AM147"/>
    <mergeCell ref="AN146:AO147"/>
    <mergeCell ref="AP146:AR147"/>
    <mergeCell ref="AS146:AU147"/>
    <mergeCell ref="AV146:BD147"/>
    <mergeCell ref="M146:S147"/>
    <mergeCell ref="T146:AB146"/>
    <mergeCell ref="AC146:AC147"/>
    <mergeCell ref="AD146:AE147"/>
    <mergeCell ref="T151:AB151"/>
    <mergeCell ref="AN151:AO151"/>
    <mergeCell ref="B152:C153"/>
    <mergeCell ref="D152:L153"/>
    <mergeCell ref="M152:S153"/>
    <mergeCell ref="T152:AB152"/>
    <mergeCell ref="AD152:AE153"/>
    <mergeCell ref="AF152:AF153"/>
    <mergeCell ref="AG152:AM153"/>
    <mergeCell ref="BE148:BE149"/>
    <mergeCell ref="T149:AB149"/>
    <mergeCell ref="AN149:AO149"/>
    <mergeCell ref="M150:S151"/>
    <mergeCell ref="T150:AB150"/>
    <mergeCell ref="AF150:AF151"/>
    <mergeCell ref="AG150:AM151"/>
    <mergeCell ref="AP150:AR151"/>
    <mergeCell ref="AS150:AU151"/>
    <mergeCell ref="AV150:BD151"/>
    <mergeCell ref="B146:C151"/>
    <mergeCell ref="D146:L151"/>
    <mergeCell ref="AP152:AR153"/>
    <mergeCell ref="AS152:AU153"/>
    <mergeCell ref="AV152:BD153"/>
    <mergeCell ref="T153:AB153"/>
    <mergeCell ref="B154:C154"/>
    <mergeCell ref="D154:L154"/>
    <mergeCell ref="M154:S154"/>
    <mergeCell ref="T154:AB154"/>
    <mergeCell ref="AD154:AE154"/>
    <mergeCell ref="AG154:AM154"/>
    <mergeCell ref="AF156:AM157"/>
    <mergeCell ref="AN156:AO157"/>
    <mergeCell ref="AP156:AU156"/>
    <mergeCell ref="AV156:BD157"/>
    <mergeCell ref="BE156:BE157"/>
    <mergeCell ref="AP157:AU157"/>
    <mergeCell ref="AN154:AO154"/>
    <mergeCell ref="AP154:AR154"/>
    <mergeCell ref="AS154:AU154"/>
    <mergeCell ref="AV154:BD154"/>
    <mergeCell ref="AG155:AO155"/>
    <mergeCell ref="AQ155:AU155"/>
    <mergeCell ref="AV155:BE155"/>
    <mergeCell ref="B158:AH159"/>
    <mergeCell ref="AS158:AV158"/>
    <mergeCell ref="AW158:AZ158"/>
    <mergeCell ref="BA158:BC158"/>
    <mergeCell ref="BD158:BG158"/>
    <mergeCell ref="AS159:AV159"/>
    <mergeCell ref="AW159:AY159"/>
    <mergeCell ref="BA159:BC159"/>
    <mergeCell ref="BE159:BG159"/>
    <mergeCell ref="AO161:BF162"/>
    <mergeCell ref="AK162:AM162"/>
    <mergeCell ref="B163:E164"/>
    <mergeCell ref="F163:Z164"/>
    <mergeCell ref="BA163:BH163"/>
    <mergeCell ref="AO165:BF166"/>
    <mergeCell ref="AK166:AM166"/>
    <mergeCell ref="D160:F161"/>
    <mergeCell ref="I160:K161"/>
    <mergeCell ref="M160:O161"/>
    <mergeCell ref="B161:C161"/>
    <mergeCell ref="G161:H161"/>
    <mergeCell ref="P161:Q161"/>
    <mergeCell ref="AR167:BH168"/>
    <mergeCell ref="B169:B172"/>
    <mergeCell ref="C169:C172"/>
    <mergeCell ref="D169:Y169"/>
    <mergeCell ref="Z169:AQ169"/>
    <mergeCell ref="AR169:BH169"/>
    <mergeCell ref="D170:Y172"/>
    <mergeCell ref="Z170:AQ172"/>
    <mergeCell ref="AR170:BH172"/>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B315"/>
  <sheetViews>
    <sheetView showGridLines="0" zoomScale="75" zoomScaleNormal="75" workbookViewId="0">
      <selection activeCell="Q109" sqref="Q109"/>
    </sheetView>
  </sheetViews>
  <sheetFormatPr defaultColWidth="9" defaultRowHeight="15" customHeight="1"/>
  <cols>
    <col min="1" max="1" width="16" style="92" bestFit="1" customWidth="1"/>
    <col min="2" max="2" width="13.25" style="92" bestFit="1" customWidth="1"/>
    <col min="3" max="5" width="20.125" style="92" customWidth="1"/>
    <col min="6" max="6" width="19.75" style="92" customWidth="1"/>
    <col min="7" max="7" width="19.875" style="92" customWidth="1"/>
    <col min="8" max="8" width="18.5" style="92" bestFit="1" customWidth="1"/>
    <col min="9" max="9" width="18.75" style="92" customWidth="1"/>
    <col min="10" max="11" width="18.875" style="92" customWidth="1"/>
    <col min="12" max="12" width="18.75" style="92" customWidth="1"/>
    <col min="13" max="13" width="19.625" style="92" customWidth="1"/>
    <col min="14" max="14" width="17.25" style="92" bestFit="1" customWidth="1"/>
    <col min="15" max="15" width="13.25" style="92" customWidth="1"/>
    <col min="16" max="16" width="17.5" style="92" bestFit="1" customWidth="1"/>
    <col min="17" max="17" width="11.5" style="92" customWidth="1"/>
    <col min="18" max="18" width="15.625" style="92" customWidth="1"/>
    <col min="19" max="19" width="9" style="92"/>
    <col min="20" max="21" width="5" style="92" customWidth="1"/>
    <col min="22" max="28" width="15" style="92" customWidth="1"/>
    <col min="29" max="16384" width="9" style="92"/>
  </cols>
  <sheetData>
    <row r="1" spans="1:28" ht="15" customHeight="1">
      <c r="A1" s="92" t="s">
        <v>90</v>
      </c>
    </row>
    <row r="2" spans="1:28" ht="15" customHeight="1">
      <c r="A2" s="93" t="s">
        <v>91</v>
      </c>
      <c r="B2" s="93" t="s">
        <v>85</v>
      </c>
      <c r="C2" s="93" t="s">
        <v>92</v>
      </c>
    </row>
    <row r="3" spans="1:28" ht="40.5">
      <c r="A3" s="93"/>
      <c r="B3" s="93"/>
      <c r="C3" s="94" t="s">
        <v>247</v>
      </c>
      <c r="D3" s="94" t="s">
        <v>94</v>
      </c>
      <c r="E3" s="94" t="s">
        <v>95</v>
      </c>
      <c r="F3" s="216" t="s">
        <v>250</v>
      </c>
      <c r="G3" s="216" t="s">
        <v>252</v>
      </c>
      <c r="H3" s="216" t="s">
        <v>253</v>
      </c>
      <c r="J3" s="94"/>
      <c r="O3" s="107"/>
      <c r="P3" s="107"/>
    </row>
    <row r="4" spans="1:28" ht="15" customHeight="1">
      <c r="A4" s="92" t="s">
        <v>74</v>
      </c>
      <c r="B4" s="93" t="s">
        <v>86</v>
      </c>
      <c r="C4" s="92" t="e">
        <f>INT(SUMPRODUCT(($E$50:$E$315=A4)*($F$50:$F$315=B4)*($N$50:$N$315)))+INT(SUMPRODUCT(($E$50:$E$315=A4)*($P$50:$P$315)))</f>
        <v>#REF!</v>
      </c>
      <c r="D4" s="92" t="e">
        <f t="shared" ref="D4" si="0">INT(SUMPRODUCT(($E$50:$E$315=A4)*($F$50:$F$315=B4)*($J$50:$J$315)))</f>
        <v>#REF!</v>
      </c>
      <c r="E4" s="95" t="e">
        <f t="shared" ref="E4" si="1">INT(SUMPRODUCT(($E$50:$E$315=A4)*($F$50:$F$315=B4)*($K$50:$K$315)))</f>
        <v>#REF!</v>
      </c>
      <c r="F4" s="213" t="e">
        <f t="shared" ref="F4:F30" si="2">SUM(G4:H4)</f>
        <v>#REF!</v>
      </c>
      <c r="G4" s="213" t="e">
        <f>INT(SUMPRODUCT(($E$50:$E$315=A4)*($F$50:$F$315=B4)*($O$50:$O$315))/1000)</f>
        <v>#REF!</v>
      </c>
      <c r="H4" s="213" t="e">
        <f>INT(SUMPRODUCT(($E$50:$E$315=A4)*($F$50:$F$315=B4)*($Q$50:$Q$315))/1000)</f>
        <v>#REF!</v>
      </c>
      <c r="J4" s="96" t="s">
        <v>96</v>
      </c>
      <c r="K4" s="97" t="s">
        <v>97</v>
      </c>
      <c r="L4" s="97"/>
      <c r="M4" s="97" t="s">
        <v>98</v>
      </c>
      <c r="N4" s="97" t="s">
        <v>99</v>
      </c>
      <c r="O4" s="97" t="s">
        <v>100</v>
      </c>
      <c r="P4" s="97"/>
      <c r="Q4" s="97"/>
      <c r="R4" s="97"/>
      <c r="S4" s="98"/>
      <c r="T4" s="936" t="s">
        <v>182</v>
      </c>
      <c r="U4" s="128"/>
      <c r="V4" s="129" t="s">
        <v>183</v>
      </c>
      <c r="W4" s="130" t="s">
        <v>184</v>
      </c>
      <c r="X4" s="130" t="s">
        <v>185</v>
      </c>
      <c r="Y4" s="131" t="s">
        <v>186</v>
      </c>
      <c r="Z4" s="130" t="s">
        <v>187</v>
      </c>
      <c r="AA4" s="130" t="s">
        <v>188</v>
      </c>
      <c r="AB4" s="130" t="s">
        <v>189</v>
      </c>
    </row>
    <row r="5" spans="1:28" ht="15" customHeight="1">
      <c r="A5" s="92" t="s">
        <v>74</v>
      </c>
      <c r="B5" s="93" t="s">
        <v>87</v>
      </c>
      <c r="C5" s="92" t="e">
        <f>INT(SUMPRODUCT(($E$50:$E$315=A5)*($F$50:$F$315=B5)*($N$50:$N$315)))</f>
        <v>#REF!</v>
      </c>
      <c r="D5" s="92" t="e">
        <f t="shared" ref="D5:D18" si="3">INT(SUMPRODUCT(($E$50:$E$315=A5)*($F$50:$F$315=B5)*($J$50:$J$315)))</f>
        <v>#REF!</v>
      </c>
      <c r="E5" s="95" t="e">
        <f t="shared" ref="E5:E18" si="4">INT(SUMPRODUCT(($E$50:$E$315=A5)*($F$50:$F$315=B5)*($K$50:$K$315)))</f>
        <v>#REF!</v>
      </c>
      <c r="F5" s="213" t="e">
        <f t="shared" si="2"/>
        <v>#REF!</v>
      </c>
      <c r="G5" s="213" t="e">
        <f t="shared" ref="G5:G30" si="5">INT(SUMPRODUCT(($E$50:$E$315=A5)*($F$50:$F$315=B5)*($O$50:$O$315))/1000)</f>
        <v>#REF!</v>
      </c>
      <c r="H5" s="213">
        <v>0</v>
      </c>
      <c r="J5" s="98"/>
      <c r="K5" s="92" t="s">
        <v>101</v>
      </c>
      <c r="M5" s="107" t="e">
        <f>M6</f>
        <v>#REF!</v>
      </c>
      <c r="O5" s="107" t="e">
        <f>O6</f>
        <v>#REF!</v>
      </c>
      <c r="P5" s="107"/>
      <c r="S5" s="127"/>
      <c r="T5" s="937"/>
      <c r="U5" s="132" t="s">
        <v>190</v>
      </c>
      <c r="V5" s="133" t="e">
        <f>(INDEX(($V$10:$AB$12,$V$15:$AB$17,$V$20:$AB$22,$V$29:$AB$31),1,1,$R$16))</f>
        <v>#REF!</v>
      </c>
      <c r="W5" s="133" t="e">
        <f>(INDEX(($V$10:$AB$12,$V$15:$AB$17,$V$20:$AB$22,$V$29:$AB$31),1,2,$R$16))</f>
        <v>#REF!</v>
      </c>
      <c r="X5" s="133" t="e">
        <f>(INDEX(($V$10:$AB$12,$V$15:$AB$17,$V$20:$AB$22,$V$29:$AB$31),1,3,$R$16))</f>
        <v>#REF!</v>
      </c>
      <c r="Y5" s="133" t="e">
        <f>(INDEX(($V$10:$AB$12,$V$15:$AB$17,$V$20:$AB$22,$V$29:$AB$31),1,4,$R$16))</f>
        <v>#REF!</v>
      </c>
      <c r="Z5" s="133" t="e">
        <f>(INDEX(($V$10:$AB$12,$V$15:$AB$17,$V$20:$AB$22,$V$29:$AB$31),1,5,$R$16))</f>
        <v>#REF!</v>
      </c>
      <c r="AA5" s="133" t="e">
        <f>(INDEX(($V$10:$AB$12,$V$15:$AB$17,$V$20:$AB$22,$V$29:$AB$31),1,6,$R$16))</f>
        <v>#REF!</v>
      </c>
      <c r="AB5" s="133" t="e">
        <f>(INDEX(($V$10:$AB$12,$V$15:$AB$17,$V$20:$AB$22,$V$29:$AB$31),1,7,$R$16))</f>
        <v>#REF!</v>
      </c>
    </row>
    <row r="6" spans="1:28" ht="15" customHeight="1">
      <c r="A6" s="99" t="s">
        <v>74</v>
      </c>
      <c r="B6" s="100" t="s">
        <v>88</v>
      </c>
      <c r="C6" s="99" t="e">
        <f>INT(SUMPRODUCT(($E$50:$E$315=A6)*($F$50:$F$315=B6)*($N$50:$N$315)))</f>
        <v>#REF!</v>
      </c>
      <c r="D6" s="99" t="e">
        <f t="shared" si="3"/>
        <v>#REF!</v>
      </c>
      <c r="E6" s="101" t="e">
        <f t="shared" si="4"/>
        <v>#REF!</v>
      </c>
      <c r="F6" s="214" t="e">
        <f t="shared" si="2"/>
        <v>#REF!</v>
      </c>
      <c r="G6" s="214" t="e">
        <f t="shared" si="5"/>
        <v>#REF!</v>
      </c>
      <c r="H6" s="213">
        <v>0</v>
      </c>
      <c r="J6" s="98"/>
      <c r="K6" s="92" t="s">
        <v>102</v>
      </c>
      <c r="M6" s="107" t="e">
        <f>#REF!</f>
        <v>#REF!</v>
      </c>
      <c r="O6" s="107" t="e">
        <f>#REF!</f>
        <v>#REF!</v>
      </c>
      <c r="P6" s="107"/>
      <c r="S6" s="98"/>
      <c r="T6" s="937"/>
      <c r="U6" s="134" t="s">
        <v>191</v>
      </c>
      <c r="V6" s="133" t="e">
        <f>(INDEX(($V$10:$AB$12,$V$15:$AB$17,$V$20:$AB$22,$V$29:$AB$31),2,1,$R$16))</f>
        <v>#REF!</v>
      </c>
      <c r="W6" s="133" t="e">
        <f>(INDEX(($V$10:$AB$12,$V$15:$AB$17,$V$20:$AB$22,$V$29:$AB$31),2,2,$R$16))</f>
        <v>#REF!</v>
      </c>
      <c r="X6" s="135" t="s">
        <v>192</v>
      </c>
      <c r="Y6" s="136" t="s">
        <v>193</v>
      </c>
      <c r="Z6" s="136" t="s">
        <v>194</v>
      </c>
      <c r="AA6" s="137"/>
      <c r="AB6" s="133" t="e">
        <f>(INDEX(($V$10:$AB$12,$V$15:$AB$17,$V$20:$AB$22,$V$29:$AB$31),2,7,$R$16))</f>
        <v>#REF!</v>
      </c>
    </row>
    <row r="7" spans="1:28" ht="15" customHeight="1">
      <c r="A7" s="92" t="s">
        <v>75</v>
      </c>
      <c r="B7" s="93" t="s">
        <v>86</v>
      </c>
      <c r="C7" s="92" t="e">
        <f>INT(SUMPRODUCT(($E$50:$E$315=A7)*($F$50:$F$315=B7)*($N$50:$N$315)))+INT(SUMPRODUCT(($E$50:$E$315=A7)*($P$50:$P$315)))</f>
        <v>#REF!</v>
      </c>
      <c r="D7" s="92" t="e">
        <f t="shared" si="3"/>
        <v>#REF!</v>
      </c>
      <c r="E7" s="95" t="e">
        <f t="shared" si="4"/>
        <v>#REF!</v>
      </c>
      <c r="F7" s="213" t="e">
        <f t="shared" si="2"/>
        <v>#REF!</v>
      </c>
      <c r="G7" s="213" t="e">
        <f t="shared" si="5"/>
        <v>#REF!</v>
      </c>
      <c r="H7" s="217" t="e">
        <f>INT(SUMPRODUCT(($E$50:$E$315=A7)*($F$50:$F$315=B7)*($Q$50:$Q$315))/1000)</f>
        <v>#REF!</v>
      </c>
      <c r="J7" s="98"/>
      <c r="K7" s="92" t="s">
        <v>103</v>
      </c>
      <c r="L7" s="92" t="s">
        <v>104</v>
      </c>
      <c r="S7" s="98"/>
      <c r="T7" s="938"/>
      <c r="U7" s="132" t="s">
        <v>195</v>
      </c>
      <c r="V7" s="133" t="e">
        <f>(INDEX(($V$10:$AB$12,$V$15:$AB$17,$V$20:$AB$22,$V$29:$AB$31),3,1,$R$16))</f>
        <v>#REF!</v>
      </c>
      <c r="W7" s="133" t="e">
        <f>(INDEX(($V$10:$AB$12,$V$15:$AB$17,$V$20:$AB$22,$V$29:$AB$31),3,2,$R$16))</f>
        <v>#REF!</v>
      </c>
      <c r="X7" s="133" t="e">
        <f>INDEX(($V$10:$AB$12,$V$15:$AB$17,$V$20:$AB$22,$V$29:$AB$31),3,3,$R$16)</f>
        <v>#REF!</v>
      </c>
      <c r="Y7" s="133" t="e">
        <f>INDEX(($V$10:$AB$12,$V$15:$AB$17,$V$20:$AB$22,$V$29:$AB$31),3,4,$R$16)</f>
        <v>#REF!</v>
      </c>
      <c r="Z7" s="133" t="e">
        <f>INDEX(($V$10:$AB$12,$V$15:$AB$17,$V$20:$AB$22,$V$29:$AB$31),3,5,$R$16)</f>
        <v>#REF!</v>
      </c>
      <c r="AA7" s="138"/>
      <c r="AB7" s="133" t="e">
        <f>(INDEX(($V$10:$AB$12,$V$15:$AB$17,$V$20:$AB$22,$V$29:$AB$31),3,7,$R$16))</f>
        <v>#REF!</v>
      </c>
    </row>
    <row r="8" spans="1:28" ht="15" customHeight="1">
      <c r="A8" s="92" t="s">
        <v>75</v>
      </c>
      <c r="B8" s="93" t="s">
        <v>87</v>
      </c>
      <c r="C8" s="92" t="e">
        <f>INT(SUMPRODUCT(($E$50:$E$315=A8)*($F$50:$F$315=B8)*($N$50:$N$315)))</f>
        <v>#REF!</v>
      </c>
      <c r="D8" s="92" t="e">
        <f t="shared" si="3"/>
        <v>#REF!</v>
      </c>
      <c r="E8" s="95" t="e">
        <f t="shared" si="4"/>
        <v>#REF!</v>
      </c>
      <c r="F8" s="213" t="e">
        <f t="shared" si="2"/>
        <v>#REF!</v>
      </c>
      <c r="G8" s="213" t="e">
        <f t="shared" si="5"/>
        <v>#REF!</v>
      </c>
      <c r="H8" s="213">
        <v>0</v>
      </c>
      <c r="J8" s="98"/>
      <c r="L8" s="92" t="s">
        <v>105</v>
      </c>
      <c r="S8" s="98"/>
      <c r="T8" s="139" t="s">
        <v>196</v>
      </c>
      <c r="U8" s="139"/>
      <c r="V8" s="139"/>
      <c r="W8" s="139"/>
      <c r="X8" s="139"/>
      <c r="Y8" s="140"/>
      <c r="Z8" s="139"/>
      <c r="AA8" s="139"/>
      <c r="AB8" s="139"/>
    </row>
    <row r="9" spans="1:28" ht="15" customHeight="1">
      <c r="A9" s="99" t="s">
        <v>75</v>
      </c>
      <c r="B9" s="100" t="s">
        <v>88</v>
      </c>
      <c r="C9" s="99" t="e">
        <f>INT(SUMPRODUCT(($E$50:$E$315=A9)*($F$50:$F$315=B9)*($N$50:$N$315)))</f>
        <v>#REF!</v>
      </c>
      <c r="D9" s="99" t="e">
        <f t="shared" si="3"/>
        <v>#REF!</v>
      </c>
      <c r="E9" s="101" t="e">
        <f t="shared" si="4"/>
        <v>#REF!</v>
      </c>
      <c r="F9" s="214" t="e">
        <f t="shared" si="2"/>
        <v>#REF!</v>
      </c>
      <c r="G9" s="214" t="e">
        <f t="shared" si="5"/>
        <v>#REF!</v>
      </c>
      <c r="H9" s="214">
        <v>0</v>
      </c>
      <c r="J9" s="98"/>
      <c r="L9" s="92" t="s">
        <v>106</v>
      </c>
      <c r="S9" s="98"/>
      <c r="T9" s="936" t="s">
        <v>182</v>
      </c>
      <c r="U9" s="128"/>
      <c r="V9" s="129" t="s">
        <v>183</v>
      </c>
      <c r="W9" s="130" t="s">
        <v>184</v>
      </c>
      <c r="X9" s="130" t="s">
        <v>185</v>
      </c>
      <c r="Y9" s="131" t="s">
        <v>186</v>
      </c>
      <c r="Z9" s="130" t="s">
        <v>187</v>
      </c>
      <c r="AA9" s="130" t="s">
        <v>188</v>
      </c>
      <c r="AB9" s="130" t="s">
        <v>189</v>
      </c>
    </row>
    <row r="10" spans="1:28" ht="15" customHeight="1">
      <c r="A10" s="92" t="s">
        <v>76</v>
      </c>
      <c r="B10" s="93" t="s">
        <v>86</v>
      </c>
      <c r="C10" s="92" t="e">
        <f>INT(SUMPRODUCT(($E$50:$E$315=A10)*($F$50:$F$315=B10)*($N$50:$N$315)))+INT(SUMPRODUCT(($E$50:$E$315=A10)*($P$50:$P$315)))</f>
        <v>#REF!</v>
      </c>
      <c r="D10" s="92" t="e">
        <f t="shared" si="3"/>
        <v>#REF!</v>
      </c>
      <c r="E10" s="95" t="e">
        <f t="shared" si="4"/>
        <v>#REF!</v>
      </c>
      <c r="F10" s="213" t="e">
        <f t="shared" si="2"/>
        <v>#REF!</v>
      </c>
      <c r="G10" s="213" t="e">
        <f t="shared" si="5"/>
        <v>#REF!</v>
      </c>
      <c r="H10" s="217" t="e">
        <f>INT(SUMPRODUCT(($E$50:$E$315=A10)*($F$50:$F$315=B10)*($Q$50:$Q$315))/1000)</f>
        <v>#REF!</v>
      </c>
      <c r="J10" s="98"/>
      <c r="K10" s="92" t="s">
        <v>107</v>
      </c>
      <c r="M10" s="107" t="e">
        <f>#REF!</f>
        <v>#REF!</v>
      </c>
      <c r="N10" s="92">
        <v>0.02</v>
      </c>
      <c r="O10" s="107" t="e">
        <f>#REF!</f>
        <v>#REF!</v>
      </c>
      <c r="P10" s="107"/>
      <c r="S10" s="127"/>
      <c r="T10" s="937"/>
      <c r="U10" s="132" t="s">
        <v>190</v>
      </c>
      <c r="V10" s="133" t="e">
        <f>IF(OR($O$19="",$O$19=0,$O$19=1),$O$13,IF($O$13-$O$19*INT($O$13/$O$19)=0,$O$13/3,IF($O$13-$O$19*INT($O$13/$O$19)=2,INT($O$13/$O$19)+2,INT($O$13/$O$19)+1)))</f>
        <v>#REF!</v>
      </c>
      <c r="W10" s="141" t="e">
        <f>IF(#REF!="行わない",IF(OR($O$5="",$O$5=0),0,IF($M$19&lt;=$O$5,0,IF($M$19-$O$5&gt;V10,V10,$M$19-$O$5))),0)</f>
        <v>#REF!</v>
      </c>
      <c r="X10" s="141" t="e">
        <f>Z12</f>
        <v>#REF!</v>
      </c>
      <c r="Y10" s="142" t="e">
        <f>IF(OR(V10="",V10=0),0,V10-W10+X10)</f>
        <v>#REF!</v>
      </c>
      <c r="Z10" s="142">
        <v>0</v>
      </c>
      <c r="AA10" s="141" t="e">
        <f>$O$10</f>
        <v>#REF!</v>
      </c>
      <c r="AB10" s="141" t="e">
        <f>IF(OR(V10="",V10=0),0,Y10+AA10)</f>
        <v>#REF!</v>
      </c>
    </row>
    <row r="11" spans="1:28" ht="15" customHeight="1">
      <c r="A11" s="92" t="s">
        <v>76</v>
      </c>
      <c r="B11" s="93" t="s">
        <v>87</v>
      </c>
      <c r="C11" s="92" t="e">
        <f>INT(SUMPRODUCT(($E$50:$E$315=A11)*($F$50:$F$315=B11)*($N$50:$N$315)))</f>
        <v>#REF!</v>
      </c>
      <c r="D11" s="92" t="e">
        <f t="shared" si="3"/>
        <v>#REF!</v>
      </c>
      <c r="E11" s="95" t="e">
        <f t="shared" si="4"/>
        <v>#REF!</v>
      </c>
      <c r="F11" s="213" t="e">
        <f t="shared" si="2"/>
        <v>#REF!</v>
      </c>
      <c r="G11" s="213" t="e">
        <f t="shared" si="5"/>
        <v>#REF!</v>
      </c>
      <c r="H11" s="213">
        <v>0</v>
      </c>
      <c r="J11" s="98"/>
      <c r="M11" s="107"/>
      <c r="S11" s="98"/>
      <c r="T11" s="937"/>
      <c r="U11" s="134" t="s">
        <v>191</v>
      </c>
      <c r="V11" s="143" t="e">
        <f>IF(OR($O$19="",$O$19=0,$O$19=1),0,IF($O$13="",0,IF($O$19=1,0,INT($O$13/3))))</f>
        <v>#REF!</v>
      </c>
      <c r="W11" s="144" t="e">
        <f>IF(#REF!="行わない",IF(OR($O$19="",$O$19=0,$O$19=1),0,IF($O$5="",0,IF($M$19-V10&lt;=$O$5,0,IF($O$19=1,0,IF($M$19-$O$5-W10&gt;=V11,V11,$M$19-$O$5-W10))))),0)</f>
        <v>#REF!</v>
      </c>
      <c r="X11" s="135" t="s">
        <v>192</v>
      </c>
      <c r="Y11" s="136" t="s">
        <v>193</v>
      </c>
      <c r="Z11" s="136" t="s">
        <v>194</v>
      </c>
      <c r="AA11" s="137"/>
      <c r="AB11" s="141" t="e">
        <f>IF(OR($O$19="",$O$19=0,$O$19=1),0,IF(V11=0,0,V11-W11))</f>
        <v>#REF!</v>
      </c>
    </row>
    <row r="12" spans="1:28" ht="15" customHeight="1">
      <c r="A12" s="99" t="s">
        <v>76</v>
      </c>
      <c r="B12" s="100" t="s">
        <v>88</v>
      </c>
      <c r="C12" s="99" t="e">
        <f>INT(SUMPRODUCT(($E$50:$E$315=A12)*($F$50:$F$315=B12)*($N$50:$N$315)))</f>
        <v>#REF!</v>
      </c>
      <c r="D12" s="99" t="e">
        <f t="shared" si="3"/>
        <v>#REF!</v>
      </c>
      <c r="E12" s="101" t="e">
        <f t="shared" si="4"/>
        <v>#REF!</v>
      </c>
      <c r="F12" s="214" t="e">
        <f t="shared" si="2"/>
        <v>#REF!</v>
      </c>
      <c r="G12" s="214" t="e">
        <f t="shared" si="5"/>
        <v>#REF!</v>
      </c>
      <c r="H12" s="214">
        <v>0</v>
      </c>
      <c r="J12" s="98" t="s">
        <v>108</v>
      </c>
      <c r="K12" s="92" t="s">
        <v>97</v>
      </c>
      <c r="M12" s="92" t="s">
        <v>109</v>
      </c>
      <c r="N12" s="92" t="s">
        <v>110</v>
      </c>
      <c r="O12" s="92" t="s">
        <v>111</v>
      </c>
      <c r="S12" s="98"/>
      <c r="T12" s="938"/>
      <c r="U12" s="132" t="s">
        <v>195</v>
      </c>
      <c r="V12" s="133" t="e">
        <f>IF(OR($O$19="",$O$19=0,$O$19=1),0,IF($O$13="",0,IF($O$19=1,0,INT($O$13/3))))</f>
        <v>#REF!</v>
      </c>
      <c r="W12" s="141" t="e">
        <f>IF(#REF!="行わない",IF(OR($O$19="",$O$19=0,$O$19=1),0,IF($O$5="",0,IF($M$19-V10-V11&lt;=$O$5,0,IF($O$19=1,0,IF($M$19-$O$5-W10-W11&gt;=V12,V12,$M$19-$O$5-W10-W11))))),0)</f>
        <v>#REF!</v>
      </c>
      <c r="X12" s="143" t="e">
        <f>IF(#REF!="行わない",IF(OR($O$5="",$O$5=0),0,IF($O$19=1,IF($O$5&gt;=$M$19,0,W10),W10+W11+W12)),0)</f>
        <v>#REF!</v>
      </c>
      <c r="Y12" s="143" t="e">
        <f>IF($M$19-$O$5-X12-Z10&gt;0,$M$19-$O$5-X12-Z10,0)</f>
        <v>#REF!</v>
      </c>
      <c r="Z12" s="144" t="e">
        <f>IF(OR($O$5="",$O$5=0),0,IF($M$19&lt;=$O$5,$O$5-$M$19,0))</f>
        <v>#REF!</v>
      </c>
      <c r="AA12" s="138"/>
      <c r="AB12" s="141" t="e">
        <f>IF(OR($O$19="",$O$19=0,$O$19=1),0,IF(V12=0,0,V12-W12))</f>
        <v>#REF!</v>
      </c>
    </row>
    <row r="13" spans="1:28" ht="15" customHeight="1">
      <c r="A13" s="92" t="s">
        <v>77</v>
      </c>
      <c r="B13" s="93" t="s">
        <v>86</v>
      </c>
      <c r="C13" s="92" t="e">
        <f>INT(SUMPRODUCT(($E$50:$E$315=A13)*($F$50:$F$315=B13)*($N$50:$N$315)))+INT(SUMPRODUCT(($E$50:$E$315=A13)*($P$50:$P$315)))</f>
        <v>#REF!</v>
      </c>
      <c r="D13" s="92" t="e">
        <f t="shared" si="3"/>
        <v>#REF!</v>
      </c>
      <c r="E13" s="95" t="e">
        <f t="shared" si="4"/>
        <v>#REF!</v>
      </c>
      <c r="F13" s="213" t="e">
        <f t="shared" si="2"/>
        <v>#REF!</v>
      </c>
      <c r="G13" s="213" t="e">
        <f t="shared" si="5"/>
        <v>#REF!</v>
      </c>
      <c r="H13" s="217" t="e">
        <f>INT(SUMPRODUCT(($E$50:$E$315=A13)*($F$50:$F$315=B13)*($Q$50:$Q$315))/1000)</f>
        <v>#REF!</v>
      </c>
      <c r="J13" s="98"/>
      <c r="K13" s="92" t="s">
        <v>101</v>
      </c>
      <c r="M13" s="107" t="e">
        <f>M14</f>
        <v>#REF!</v>
      </c>
      <c r="O13" s="107" t="e">
        <f>O14</f>
        <v>#REF!</v>
      </c>
      <c r="P13" s="107"/>
      <c r="Q13" s="107"/>
      <c r="S13" s="127"/>
      <c r="T13" s="139" t="s">
        <v>197</v>
      </c>
      <c r="U13" s="139"/>
      <c r="V13" s="139"/>
      <c r="W13" s="139"/>
      <c r="X13" s="139"/>
      <c r="Y13" s="139"/>
      <c r="Z13" s="140"/>
      <c r="AA13" s="139"/>
      <c r="AB13" s="139"/>
    </row>
    <row r="14" spans="1:28" ht="15" customHeight="1">
      <c r="A14" s="92" t="s">
        <v>77</v>
      </c>
      <c r="B14" s="93" t="s">
        <v>87</v>
      </c>
      <c r="C14" s="92" t="e">
        <f>INT(SUMPRODUCT(($E$50:$E$315=A14)*($F$50:$F$315=B14)*($N$50:$N$315)))</f>
        <v>#REF!</v>
      </c>
      <c r="D14" s="92" t="e">
        <f t="shared" si="3"/>
        <v>#REF!</v>
      </c>
      <c r="E14" s="95" t="e">
        <f t="shared" si="4"/>
        <v>#REF!</v>
      </c>
      <c r="F14" s="213" t="e">
        <f t="shared" si="2"/>
        <v>#REF!</v>
      </c>
      <c r="G14" s="213" t="e">
        <f t="shared" si="5"/>
        <v>#REF!</v>
      </c>
      <c r="H14" s="213">
        <v>0</v>
      </c>
      <c r="J14" s="98"/>
      <c r="K14" s="92" t="s">
        <v>102</v>
      </c>
      <c r="M14" s="107" t="e">
        <f>M6</f>
        <v>#REF!</v>
      </c>
      <c r="O14" s="107" t="e">
        <f>O6</f>
        <v>#REF!</v>
      </c>
      <c r="P14" s="107"/>
      <c r="S14" s="127"/>
      <c r="T14" s="936" t="s">
        <v>182</v>
      </c>
      <c r="U14" s="128"/>
      <c r="V14" s="129" t="s">
        <v>183</v>
      </c>
      <c r="W14" s="130" t="s">
        <v>184</v>
      </c>
      <c r="X14" s="130" t="s">
        <v>185</v>
      </c>
      <c r="Y14" s="131" t="s">
        <v>186</v>
      </c>
      <c r="Z14" s="130" t="s">
        <v>187</v>
      </c>
      <c r="AA14" s="130" t="s">
        <v>188</v>
      </c>
      <c r="AB14" s="130" t="s">
        <v>189</v>
      </c>
    </row>
    <row r="15" spans="1:28" ht="15" customHeight="1">
      <c r="A15" s="99" t="s">
        <v>77</v>
      </c>
      <c r="B15" s="100" t="s">
        <v>88</v>
      </c>
      <c r="C15" s="99" t="e">
        <f>INT(SUMPRODUCT(($E$50:$E$315=A15)*($F$50:$F$315=B15)*($N$50:$N$315)))</f>
        <v>#REF!</v>
      </c>
      <c r="D15" s="99" t="e">
        <f t="shared" si="3"/>
        <v>#REF!</v>
      </c>
      <c r="E15" s="101" t="e">
        <f t="shared" si="4"/>
        <v>#REF!</v>
      </c>
      <c r="F15" s="214" t="e">
        <f t="shared" si="2"/>
        <v>#REF!</v>
      </c>
      <c r="G15" s="214" t="e">
        <f t="shared" si="5"/>
        <v>#REF!</v>
      </c>
      <c r="H15" s="214">
        <v>0</v>
      </c>
      <c r="J15" s="98"/>
      <c r="K15" s="92" t="s">
        <v>103</v>
      </c>
      <c r="L15" s="92" t="s">
        <v>104</v>
      </c>
      <c r="R15" s="92" t="s">
        <v>204</v>
      </c>
      <c r="S15" s="98"/>
      <c r="T15" s="937"/>
      <c r="U15" s="132" t="s">
        <v>190</v>
      </c>
      <c r="V15" s="133" t="e">
        <f>IF(OR($O$19="",$O$19=0,$O$19=1),$O$13,IF($O$13-$O$19*INT($O$13/$O$19)=0,$O$13/3,IF($O$13-$O$19*INT($O$13/$O$19)=2,INT($O$13/$O$19)+2,INT($O$13/$O$19)+1)))</f>
        <v>#REF!</v>
      </c>
      <c r="W15" s="141">
        <v>0</v>
      </c>
      <c r="X15" s="141" t="e">
        <f>Z17</f>
        <v>#REF!</v>
      </c>
      <c r="Y15" s="142" t="e">
        <f>IF(OR(V15="",V15=0),0,V15-W15+X15)</f>
        <v>#REF!</v>
      </c>
      <c r="Z15" s="142" t="e">
        <f>IF(#REF!="行わない",IF(OR($O$5="",$O$5=0),0,IF($M$19-$O$5&gt;$O$10,$O$10,IF($M$19-$O$5&lt;0,0,$M$19-$O$5))),0)</f>
        <v>#REF!</v>
      </c>
      <c r="AA15" s="141" t="e">
        <f>$O$10-Z15</f>
        <v>#REF!</v>
      </c>
      <c r="AB15" s="141" t="e">
        <f>IF(OR(V15="",V15=0),0,Y15+AA15)</f>
        <v>#REF!</v>
      </c>
    </row>
    <row r="16" spans="1:28" ht="15" customHeight="1">
      <c r="A16" s="92" t="s">
        <v>56</v>
      </c>
      <c r="B16" s="93" t="s">
        <v>86</v>
      </c>
      <c r="C16" s="92" t="e">
        <f>INT(SUMPRODUCT(($E$50:$E$315=A16)*($F$50:$F$315=B16)*($N$50:$N$315)))+INT(SUMPRODUCT(($E$50:$E$315=A16)*($P$50:$P$315)))</f>
        <v>#REF!</v>
      </c>
      <c r="D16" s="92" t="e">
        <f t="shared" si="3"/>
        <v>#REF!</v>
      </c>
      <c r="E16" s="95" t="e">
        <f t="shared" si="4"/>
        <v>#REF!</v>
      </c>
      <c r="F16" s="213" t="e">
        <f t="shared" si="2"/>
        <v>#REF!</v>
      </c>
      <c r="G16" s="213" t="e">
        <f t="shared" si="5"/>
        <v>#REF!</v>
      </c>
      <c r="H16" s="217" t="e">
        <f>INT(SUMPRODUCT(($E$50:$E$315=A16)*($F$50:$F$315=B16)*($Q$50:$Q$315))/1000)</f>
        <v>#REF!</v>
      </c>
      <c r="J16" s="98"/>
      <c r="L16" s="92" t="s">
        <v>105</v>
      </c>
      <c r="R16" s="92" t="e">
        <f>IF(#REF!="",4,#REF!)</f>
        <v>#REF!</v>
      </c>
      <c r="S16" s="98"/>
      <c r="T16" s="937"/>
      <c r="U16" s="134" t="s">
        <v>191</v>
      </c>
      <c r="V16" s="143" t="e">
        <f>IF(OR($O$19="",$O$19=0,$O$19=1),0,IF($O$13="",0,IF($O$19=1,0,INT($O$13/3))))</f>
        <v>#REF!</v>
      </c>
      <c r="W16" s="144">
        <v>0</v>
      </c>
      <c r="X16" s="135" t="s">
        <v>192</v>
      </c>
      <c r="Y16" s="136" t="s">
        <v>193</v>
      </c>
      <c r="Z16" s="136" t="s">
        <v>194</v>
      </c>
      <c r="AA16" s="137"/>
      <c r="AB16" s="141" t="e">
        <f>IF(OR($O$19="",$O$19=0,$O$19=1),0,IF(V16=0,0,V16-W16))</f>
        <v>#REF!</v>
      </c>
    </row>
    <row r="17" spans="1:28" ht="15" customHeight="1">
      <c r="A17" s="92" t="s">
        <v>56</v>
      </c>
      <c r="B17" s="93" t="s">
        <v>87</v>
      </c>
      <c r="C17" s="92" t="e">
        <f>INT(SUMPRODUCT(($E$50:$E$315=A17)*($F$50:$F$315=B17)*($N$50:$N$315)))</f>
        <v>#REF!</v>
      </c>
      <c r="D17" s="92" t="e">
        <f t="shared" si="3"/>
        <v>#REF!</v>
      </c>
      <c r="E17" s="95" t="e">
        <f t="shared" si="4"/>
        <v>#REF!</v>
      </c>
      <c r="F17" s="213" t="e">
        <f t="shared" si="2"/>
        <v>#REF!</v>
      </c>
      <c r="G17" s="213" t="e">
        <f t="shared" si="5"/>
        <v>#REF!</v>
      </c>
      <c r="H17" s="213">
        <v>0</v>
      </c>
      <c r="J17" s="98"/>
      <c r="L17" s="92" t="s">
        <v>106</v>
      </c>
      <c r="R17" s="92" t="s">
        <v>205</v>
      </c>
      <c r="S17" s="98"/>
      <c r="T17" s="938"/>
      <c r="U17" s="132" t="s">
        <v>195</v>
      </c>
      <c r="V17" s="133" t="e">
        <f>IF(OR($O$19="",$O$19=0,$O$19=1),0,IF($O$13="",0,IF($O$19=1,0,INT($O$13/3))))</f>
        <v>#REF!</v>
      </c>
      <c r="W17" s="141">
        <v>0</v>
      </c>
      <c r="X17" s="143" t="e">
        <f>Z15</f>
        <v>#REF!</v>
      </c>
      <c r="Y17" s="143" t="e">
        <f>IF($M$19-$O$5-X17&gt;0,$M$19-$O$5-X17,0)</f>
        <v>#REF!</v>
      </c>
      <c r="Z17" s="144" t="e">
        <f>IF(OR($O$5="",$O$5=0),0,IF($M$19&lt;=$O$5,$O$5-$M$19,0))</f>
        <v>#REF!</v>
      </c>
      <c r="AA17" s="138"/>
      <c r="AB17" s="141" t="e">
        <f>IF(OR($O$19="",$O$19=0,$O$19=1),0,IF(V17=0,0,V17-W17))</f>
        <v>#REF!</v>
      </c>
    </row>
    <row r="18" spans="1:28" ht="15" customHeight="1">
      <c r="A18" s="99" t="s">
        <v>56</v>
      </c>
      <c r="B18" s="100" t="s">
        <v>88</v>
      </c>
      <c r="C18" s="99" t="e">
        <f>INT(SUMPRODUCT(($E$50:$E$315=A18)*($F$50:$F$315=B18)*($N$50:$N$315)))</f>
        <v>#REF!</v>
      </c>
      <c r="D18" s="99" t="e">
        <f t="shared" si="3"/>
        <v>#REF!</v>
      </c>
      <c r="E18" s="101" t="e">
        <f t="shared" si="4"/>
        <v>#REF!</v>
      </c>
      <c r="F18" s="214" t="e">
        <f t="shared" si="2"/>
        <v>#REF!</v>
      </c>
      <c r="G18" s="214" t="e">
        <f t="shared" si="5"/>
        <v>#REF!</v>
      </c>
      <c r="H18" s="214">
        <v>0</v>
      </c>
      <c r="J18" s="98"/>
      <c r="R18" s="92" t="e">
        <f>IF(AND(R20="還付なし",R16&lt;&gt;""),"表示","非表示")</f>
        <v>#REF!</v>
      </c>
      <c r="S18" s="98"/>
      <c r="T18" s="139" t="s">
        <v>198</v>
      </c>
      <c r="U18" s="139"/>
      <c r="V18" s="139"/>
      <c r="W18" s="139"/>
      <c r="X18" s="139"/>
      <c r="Y18" s="139"/>
      <c r="Z18" s="139"/>
      <c r="AA18" s="139"/>
      <c r="AB18" s="139"/>
    </row>
    <row r="19" spans="1:28" ht="15" customHeight="1">
      <c r="A19" s="92" t="s">
        <v>78</v>
      </c>
      <c r="B19" s="93" t="s">
        <v>86</v>
      </c>
      <c r="C19" s="92" t="e">
        <f>INT(SUMPRODUCT(($E$50:$E$315=A19)*($F$50:$F$315=B19)*($N$50:$N$315)))+INT(SUMPRODUCT(($E$50:$E$315=A19)*($P$50:$P$315)))</f>
        <v>#REF!</v>
      </c>
      <c r="D19" s="92" t="e">
        <f t="shared" ref="D19" si="6">INT(SUMPRODUCT(($E$50:$E$315=A19)*($F$50:$F$315=B19)*($J$50:$J$315)))</f>
        <v>#REF!</v>
      </c>
      <c r="E19" s="95" t="e">
        <f t="shared" ref="E19" si="7">INT(SUMPRODUCT(($E$50:$E$315=A19)*($F$50:$F$315=B19)*($K$50:$K$315)))</f>
        <v>#REF!</v>
      </c>
      <c r="F19" s="213" t="e">
        <f t="shared" si="2"/>
        <v>#REF!</v>
      </c>
      <c r="G19" s="213" t="e">
        <f t="shared" si="5"/>
        <v>#REF!</v>
      </c>
      <c r="H19" s="217" t="e">
        <f>INT(SUMPRODUCT(($E$50:$E$315=A19)*($F$50:$F$315=B19)*($Q$50:$Q$315))/1000)</f>
        <v>#REF!</v>
      </c>
      <c r="J19" s="98" t="s">
        <v>112</v>
      </c>
      <c r="M19" s="108" t="e">
        <f>#REF!</f>
        <v>#REF!</v>
      </c>
      <c r="N19" s="92" t="s">
        <v>113</v>
      </c>
      <c r="O19" s="92" t="e">
        <f>#REF!</f>
        <v>#REF!</v>
      </c>
      <c r="R19" s="92" t="s">
        <v>114</v>
      </c>
      <c r="S19" s="98"/>
      <c r="T19" s="936" t="s">
        <v>182</v>
      </c>
      <c r="U19" s="128"/>
      <c r="V19" s="129" t="s">
        <v>183</v>
      </c>
      <c r="W19" s="130" t="s">
        <v>184</v>
      </c>
      <c r="X19" s="130" t="s">
        <v>185</v>
      </c>
      <c r="Y19" s="131" t="s">
        <v>186</v>
      </c>
      <c r="Z19" s="130" t="s">
        <v>187</v>
      </c>
      <c r="AA19" s="130" t="s">
        <v>188</v>
      </c>
      <c r="AB19" s="130" t="s">
        <v>189</v>
      </c>
    </row>
    <row r="20" spans="1:28" ht="15" customHeight="1">
      <c r="A20" s="92" t="s">
        <v>78</v>
      </c>
      <c r="B20" s="93" t="s">
        <v>87</v>
      </c>
      <c r="C20" s="92" t="e">
        <f>INT(SUMPRODUCT(($E$50:$E$315=A20)*($F$50:$F$315=B20)*($N$50:$N$315)))</f>
        <v>#REF!</v>
      </c>
      <c r="D20" s="92" t="e">
        <f>INT(SUMPRODUCT(($E$50:$E$315=A20)*($F$50:$F$315=B20)*($J$50:$J$315)))</f>
        <v>#REF!</v>
      </c>
      <c r="E20" s="95" t="e">
        <f>INT(SUMPRODUCT(($E$50:$E$315=A20)*($F$50:$F$315=B20)*($K$50:$K$315)))</f>
        <v>#REF!</v>
      </c>
      <c r="F20" s="213" t="e">
        <f t="shared" si="2"/>
        <v>#REF!</v>
      </c>
      <c r="G20" s="213" t="e">
        <f t="shared" si="5"/>
        <v>#REF!</v>
      </c>
      <c r="H20" s="213">
        <v>0</v>
      </c>
      <c r="J20" s="98"/>
      <c r="R20" s="92" t="e">
        <f>IF(AND(#REF!="行わない",O5*2&lt;=M19),"還付なし","還付あり")</f>
        <v>#REF!</v>
      </c>
      <c r="S20" s="98"/>
      <c r="T20" s="937"/>
      <c r="U20" s="132" t="s">
        <v>190</v>
      </c>
      <c r="V20" s="133" t="e">
        <f>IF(OR($O$19="",$O$19=0,$O$19=1),$O$13,IF($O$13-$O$19*INT($O$13/$O$19)=0,$O$13/3,IF($O$13-$O$19*INT($O$13/$O$19)=2,INT($O$13/$O$19)+2,INT($O$13/$O$19)+1)))</f>
        <v>#REF!</v>
      </c>
      <c r="W20" s="141" t="e">
        <f>IF(#REF!="行わない",IF(OR($O$5="",$O$5=0),0,IF($M$19&lt;=$O$5,0,IF($M$19-$O$5&gt;V20,V20,$M$19-$O$5))),0)</f>
        <v>#REF!</v>
      </c>
      <c r="X20" s="141" t="e">
        <f>Z22</f>
        <v>#REF!</v>
      </c>
      <c r="Y20" s="142" t="e">
        <f>IF(OR(V20="",V20=0),0,IF(V20&lt;W20,V20,V20-W20+X20))</f>
        <v>#REF!</v>
      </c>
      <c r="Z20" s="142" t="e">
        <f>IF(#REF!="行わない",IF(OR($O$5="",$O$5=0),0,IF($M$19-$O$5&gt;W20,IF($M$19-$O$5-W20&gt;$O$10,$O$10,$M$19-$O$5-W20),0)),0)</f>
        <v>#REF!</v>
      </c>
      <c r="AA20" s="141" t="e">
        <f>$O$10-Z20</f>
        <v>#REF!</v>
      </c>
      <c r="AB20" s="141" t="e">
        <f>IF(OR(V20="",V20=0),0,Y20+AA20)</f>
        <v>#REF!</v>
      </c>
    </row>
    <row r="21" spans="1:28" ht="15" customHeight="1">
      <c r="A21" s="99" t="s">
        <v>78</v>
      </c>
      <c r="B21" s="100" t="s">
        <v>88</v>
      </c>
      <c r="C21" s="99" t="e">
        <f>INT(SUMPRODUCT(($E$50:$E$315=A21)*($F$50:$F$315=B21)*($N$50:$N$315)))</f>
        <v>#REF!</v>
      </c>
      <c r="D21" s="99" t="e">
        <f t="shared" ref="D21:D30" si="8">INT(SUMPRODUCT(($E$50:$E$315=A21)*($F$50:$F$315=B21)*($J$50:$J$315)))</f>
        <v>#REF!</v>
      </c>
      <c r="E21" s="101" t="e">
        <f t="shared" ref="E21:E30" si="9">INT(SUMPRODUCT(($E$50:$E$315=A21)*($F$50:$F$315=B21)*($K$50:$K$315)))</f>
        <v>#REF!</v>
      </c>
      <c r="F21" s="214" t="e">
        <f t="shared" si="2"/>
        <v>#REF!</v>
      </c>
      <c r="G21" s="214" t="e">
        <f t="shared" si="5"/>
        <v>#REF!</v>
      </c>
      <c r="H21" s="214">
        <v>0</v>
      </c>
      <c r="J21" s="98" t="s">
        <v>115</v>
      </c>
      <c r="L21" s="92" t="s">
        <v>116</v>
      </c>
      <c r="M21" s="92" t="s">
        <v>117</v>
      </c>
      <c r="N21" s="92" t="s">
        <v>118</v>
      </c>
      <c r="Q21" s="92" t="s">
        <v>119</v>
      </c>
      <c r="R21" s="92" t="s">
        <v>120</v>
      </c>
      <c r="S21" s="98"/>
      <c r="T21" s="937"/>
      <c r="U21" s="134" t="s">
        <v>191</v>
      </c>
      <c r="V21" s="143" t="e">
        <f>IF(OR($O$19="",$O$19=0,$O$19=1),0,IF($O$13="",0,IF($O$19=1,0,INT($O$13/3))))</f>
        <v>#REF!</v>
      </c>
      <c r="W21" s="144" t="e">
        <f>IF(#REF!="行わない",IF(OR($O$19="",$O$19=0,$O$19=1),0,IF($O$5="",0,IF($M$19-$O$5-W20-Z20&lt;0,0,IF(V21&lt;$M$19-$O$5-W20-Z20,V21,$M$19-$O$5-W20-Z20)))),0)</f>
        <v>#REF!</v>
      </c>
      <c r="X21" s="135" t="s">
        <v>192</v>
      </c>
      <c r="Y21" s="136" t="s">
        <v>193</v>
      </c>
      <c r="Z21" s="136" t="s">
        <v>194</v>
      </c>
      <c r="AA21" s="137"/>
      <c r="AB21" s="141" t="e">
        <f>IF(OR($O$19="",$O$19=0,$O$19=1),0,IF(V21=0,0,V21-W21))</f>
        <v>#REF!</v>
      </c>
    </row>
    <row r="22" spans="1:28" ht="15" customHeight="1">
      <c r="A22" s="92" t="s">
        <v>79</v>
      </c>
      <c r="B22" s="93" t="s">
        <v>86</v>
      </c>
      <c r="C22" s="92" t="e">
        <f>INT(SUMPRODUCT(($E$50:$E$315=A22)*($F$50:$F$315=B22)*($N$50:$N$315)))+INT(SUMPRODUCT(($E$50:$E$315=A22)*($P$50:$P$315)))</f>
        <v>#REF!</v>
      </c>
      <c r="D22" s="92" t="e">
        <f t="shared" si="8"/>
        <v>#REF!</v>
      </c>
      <c r="E22" s="95" t="e">
        <f t="shared" si="9"/>
        <v>#REF!</v>
      </c>
      <c r="F22" s="213" t="e">
        <f t="shared" si="2"/>
        <v>#REF!</v>
      </c>
      <c r="G22" s="213" t="e">
        <f t="shared" si="5"/>
        <v>#REF!</v>
      </c>
      <c r="H22" s="217" t="e">
        <f>INT(SUMPRODUCT(($E$50:$E$315=A22)*($F$50:$F$315=B22)*($Q$50:$Q$315))/1000)</f>
        <v>#REF!</v>
      </c>
      <c r="J22" s="98"/>
      <c r="L22" s="145" t="e">
        <f>X7</f>
        <v>#REF!</v>
      </c>
      <c r="M22" s="145" t="e">
        <f>Y7</f>
        <v>#REF!</v>
      </c>
      <c r="N22" s="145" t="e">
        <f>Z7</f>
        <v>#REF!</v>
      </c>
      <c r="Q22" s="92" t="e">
        <f>IF(OR(M6=M9,AND(M6&gt;0,M9&gt;0)),"一元",IF(M9=0,"二元（労災）","二元（雇用）"))</f>
        <v>#REF!</v>
      </c>
      <c r="R22" s="92" t="e">
        <f>IF(O13&gt;=200000,"可能","不可能")</f>
        <v>#REF!</v>
      </c>
      <c r="S22" s="98"/>
      <c r="T22" s="938"/>
      <c r="U22" s="132" t="s">
        <v>195</v>
      </c>
      <c r="V22" s="133" t="e">
        <f>IF(OR($O$19="",$O$19=0,$O$19=1),0,IF($O$13="",0,IF($O$19=1,0,INT($O$13/3))))</f>
        <v>#REF!</v>
      </c>
      <c r="W22" s="141" t="e">
        <f>IF(#REF!="行わない",IF(OR($O$19="",$O$19=0,$O$19=1),0,IF($O$5="",0,IF($M$19-$O$5-W20-Z20-W21&lt;0,0,IF(V21&lt;$M$19-$O$5-W20-Z20-W21,V21,$M$19-$O$5-W20-Z20-W21)))),0)</f>
        <v>#REF!</v>
      </c>
      <c r="X22" s="143" t="e">
        <f>IF(#REF!="行わない",IF(OR($O$5="",$O$5=0),0,IF($O$19=1,IF($O$5&gt;=$M$19,0,W20+Z20),W20+W21+W22+Z20)),0)</f>
        <v>#REF!</v>
      </c>
      <c r="Y22" s="143" t="e">
        <f>IF($M$19-$O$5-X22&gt;0,$M$19-$O$5-X22,0)</f>
        <v>#REF!</v>
      </c>
      <c r="Z22" s="144" t="e">
        <f>IF(OR($O$5="",$O$5=0),0,IF($M$19&lt;=$O$5,$O$5-$M$19,0))</f>
        <v>#REF!</v>
      </c>
      <c r="AA22" s="138"/>
      <c r="AB22" s="141" t="e">
        <f>IF(OR($O$19="",$O$19=0,$O$19=1),0,IF(V22=0,0,V22-W22))</f>
        <v>#REF!</v>
      </c>
    </row>
    <row r="23" spans="1:28" ht="15" customHeight="1">
      <c r="A23" s="92" t="s">
        <v>79</v>
      </c>
      <c r="B23" s="93" t="s">
        <v>87</v>
      </c>
      <c r="C23" s="92" t="e">
        <f>INT(SUMPRODUCT(($E$50:$E$315=A23)*($F$50:$F$315=B23)*($N$50:$N$315)))</f>
        <v>#REF!</v>
      </c>
      <c r="D23" s="92" t="e">
        <f t="shared" si="8"/>
        <v>#REF!</v>
      </c>
      <c r="E23" s="95" t="e">
        <f t="shared" si="9"/>
        <v>#REF!</v>
      </c>
      <c r="F23" s="213" t="e">
        <f t="shared" si="2"/>
        <v>#REF!</v>
      </c>
      <c r="G23" s="213" t="e">
        <f t="shared" si="5"/>
        <v>#REF!</v>
      </c>
      <c r="H23" s="213">
        <v>0</v>
      </c>
      <c r="J23" s="98"/>
      <c r="S23" s="98"/>
      <c r="T23" s="139" t="s">
        <v>199</v>
      </c>
      <c r="U23" s="139"/>
      <c r="V23" s="139"/>
      <c r="W23" s="140"/>
      <c r="X23" s="140"/>
      <c r="Y23" s="140"/>
      <c r="Z23" s="140"/>
      <c r="AA23" s="140"/>
      <c r="AB23" s="139"/>
    </row>
    <row r="24" spans="1:28" ht="15" customHeight="1">
      <c r="A24" s="99" t="s">
        <v>79</v>
      </c>
      <c r="B24" s="100" t="s">
        <v>88</v>
      </c>
      <c r="C24" s="99" t="e">
        <f>INT(SUMPRODUCT(($E$50:$E$315=A24)*($F$50:$F$315=B24)*($N$50:$N$315)))</f>
        <v>#REF!</v>
      </c>
      <c r="D24" s="99" t="e">
        <f t="shared" si="8"/>
        <v>#REF!</v>
      </c>
      <c r="E24" s="101" t="e">
        <f t="shared" si="9"/>
        <v>#REF!</v>
      </c>
      <c r="F24" s="214" t="e">
        <f t="shared" si="2"/>
        <v>#REF!</v>
      </c>
      <c r="G24" s="214" t="e">
        <f t="shared" si="5"/>
        <v>#REF!</v>
      </c>
      <c r="H24" s="214">
        <v>0</v>
      </c>
      <c r="J24" s="98" t="s">
        <v>121</v>
      </c>
      <c r="L24" s="92" t="s">
        <v>122</v>
      </c>
      <c r="M24" s="92" t="s">
        <v>116</v>
      </c>
      <c r="N24" s="92" t="s">
        <v>118</v>
      </c>
      <c r="O24" s="92" t="s">
        <v>123</v>
      </c>
      <c r="P24" s="92" t="s">
        <v>207</v>
      </c>
      <c r="Q24" s="92" t="s">
        <v>107</v>
      </c>
      <c r="R24" s="92" t="s">
        <v>124</v>
      </c>
      <c r="S24" s="98"/>
      <c r="T24" s="139"/>
      <c r="U24" s="139" t="s">
        <v>200</v>
      </c>
      <c r="V24" s="139"/>
      <c r="W24" s="139"/>
      <c r="X24" s="139"/>
      <c r="Y24" s="139"/>
      <c r="Z24" s="140"/>
      <c r="AA24" s="139"/>
      <c r="AB24" s="139"/>
    </row>
    <row r="25" spans="1:28" ht="15" customHeight="1">
      <c r="A25" s="92" t="s">
        <v>80</v>
      </c>
      <c r="B25" s="93" t="s">
        <v>86</v>
      </c>
      <c r="C25" s="92" t="e">
        <f>INT(SUMPRODUCT(($E$50:$E$315=A25)*($F$50:$F$315=B25)*($N$50:$N$315)))+INT(SUMPRODUCT(($E$50:$E$315=A25)*($P$50:$P$315)))</f>
        <v>#REF!</v>
      </c>
      <c r="D25" s="92" t="e">
        <f t="shared" si="8"/>
        <v>#REF!</v>
      </c>
      <c r="E25" s="95" t="e">
        <f t="shared" si="9"/>
        <v>#REF!</v>
      </c>
      <c r="F25" s="213" t="e">
        <f t="shared" si="2"/>
        <v>#REF!</v>
      </c>
      <c r="G25" s="213" t="e">
        <f t="shared" si="5"/>
        <v>#REF!</v>
      </c>
      <c r="H25" s="217" t="e">
        <f>INT(SUMPRODUCT(($E$50:$E$315=A25)*($F$50:$F$315=B25)*($Q$50:$Q$315))/1000)</f>
        <v>#REF!</v>
      </c>
      <c r="J25" s="98"/>
      <c r="K25" s="92" t="s">
        <v>125</v>
      </c>
      <c r="L25" s="145" t="e">
        <f t="shared" ref="L25:R25" si="10">V5</f>
        <v>#REF!</v>
      </c>
      <c r="M25" s="145" t="e">
        <f t="shared" si="10"/>
        <v>#REF!</v>
      </c>
      <c r="N25" s="145" t="e">
        <f t="shared" si="10"/>
        <v>#REF!</v>
      </c>
      <c r="O25" s="145" t="e">
        <f t="shared" si="10"/>
        <v>#REF!</v>
      </c>
      <c r="P25" s="145" t="e">
        <f t="shared" si="10"/>
        <v>#REF!</v>
      </c>
      <c r="Q25" s="107" t="e">
        <f t="shared" si="10"/>
        <v>#REF!</v>
      </c>
      <c r="R25" s="145" t="e">
        <f t="shared" si="10"/>
        <v>#REF!</v>
      </c>
      <c r="S25" s="98"/>
      <c r="T25" s="139"/>
      <c r="U25" s="139" t="s">
        <v>201</v>
      </c>
      <c r="V25" s="139"/>
      <c r="W25" s="140"/>
      <c r="X25" s="139"/>
      <c r="Y25" s="139"/>
      <c r="Z25" s="140"/>
      <c r="AA25" s="139"/>
      <c r="AB25" s="139"/>
    </row>
    <row r="26" spans="1:28" ht="15" customHeight="1">
      <c r="A26" s="92" t="s">
        <v>80</v>
      </c>
      <c r="B26" s="93" t="s">
        <v>87</v>
      </c>
      <c r="C26" s="92" t="e">
        <f>INT(SUMPRODUCT(($E$50:$E$315=A26)*($F$50:$F$315=B26)*($N$50:$N$315)))</f>
        <v>#REF!</v>
      </c>
      <c r="D26" s="92" t="e">
        <f t="shared" si="8"/>
        <v>#REF!</v>
      </c>
      <c r="E26" s="95" t="e">
        <f t="shared" si="9"/>
        <v>#REF!</v>
      </c>
      <c r="F26" s="213" t="e">
        <f t="shared" si="2"/>
        <v>#REF!</v>
      </c>
      <c r="G26" s="213" t="e">
        <f t="shared" si="5"/>
        <v>#REF!</v>
      </c>
      <c r="H26" s="213">
        <v>0</v>
      </c>
      <c r="J26" s="98"/>
      <c r="K26" s="92" t="s">
        <v>126</v>
      </c>
      <c r="L26" s="145" t="e">
        <f>V6</f>
        <v>#REF!</v>
      </c>
      <c r="M26" s="145" t="e">
        <f>W6</f>
        <v>#REF!</v>
      </c>
      <c r="R26" s="145" t="e">
        <f>AB6</f>
        <v>#REF!</v>
      </c>
      <c r="S26" s="98"/>
      <c r="T26" s="139"/>
      <c r="U26" s="139" t="s">
        <v>202</v>
      </c>
      <c r="V26" s="139"/>
      <c r="W26" s="139"/>
      <c r="X26" s="139"/>
      <c r="Y26" s="139"/>
      <c r="Z26" s="140"/>
      <c r="AA26" s="139"/>
      <c r="AB26" s="139"/>
    </row>
    <row r="27" spans="1:28" ht="15" customHeight="1">
      <c r="A27" s="99" t="s">
        <v>80</v>
      </c>
      <c r="B27" s="100" t="s">
        <v>88</v>
      </c>
      <c r="C27" s="99" t="e">
        <f>INT(SUMPRODUCT(($E$50:$E$315=A27)*($F$50:$F$315=B27)*($N$50:$N$315)))</f>
        <v>#REF!</v>
      </c>
      <c r="D27" s="99" t="e">
        <f t="shared" si="8"/>
        <v>#REF!</v>
      </c>
      <c r="E27" s="101" t="e">
        <f t="shared" si="9"/>
        <v>#REF!</v>
      </c>
      <c r="F27" s="214" t="e">
        <f t="shared" si="2"/>
        <v>#REF!</v>
      </c>
      <c r="G27" s="214" t="e">
        <f t="shared" si="5"/>
        <v>#REF!</v>
      </c>
      <c r="H27" s="214">
        <v>0</v>
      </c>
      <c r="J27" s="102"/>
      <c r="K27" s="99" t="s">
        <v>127</v>
      </c>
      <c r="L27" s="146" t="e">
        <f>V7</f>
        <v>#REF!</v>
      </c>
      <c r="M27" s="146" t="e">
        <f>W7</f>
        <v>#REF!</v>
      </c>
      <c r="N27" s="99"/>
      <c r="O27" s="99"/>
      <c r="P27" s="99"/>
      <c r="Q27" s="99"/>
      <c r="R27" s="146" t="e">
        <f>AB7</f>
        <v>#REF!</v>
      </c>
      <c r="S27" s="98"/>
      <c r="T27" s="139"/>
      <c r="U27" s="139" t="s">
        <v>203</v>
      </c>
      <c r="V27" s="139"/>
      <c r="W27" s="139"/>
      <c r="X27" s="139"/>
      <c r="Y27" s="139"/>
      <c r="Z27" s="140"/>
      <c r="AA27" s="139"/>
      <c r="AB27" s="139"/>
    </row>
    <row r="28" spans="1:28" ht="15" customHeight="1">
      <c r="A28" s="92" t="s">
        <v>81</v>
      </c>
      <c r="B28" s="93" t="s">
        <v>86</v>
      </c>
      <c r="C28" s="92" t="e">
        <f>INT(SUMPRODUCT(($E$50:$E$315=A28)*($F$50:$F$315=B28)*($N$50:$N$315)))+INT(SUMPRODUCT(($E$50:$E$315=A28)*($P$50:$P$315)))</f>
        <v>#REF!</v>
      </c>
      <c r="D28" s="92" t="e">
        <f t="shared" si="8"/>
        <v>#REF!</v>
      </c>
      <c r="E28" s="95" t="e">
        <f t="shared" si="9"/>
        <v>#REF!</v>
      </c>
      <c r="F28" s="213" t="e">
        <f t="shared" si="2"/>
        <v>#REF!</v>
      </c>
      <c r="G28" s="213" t="e">
        <f t="shared" si="5"/>
        <v>#REF!</v>
      </c>
      <c r="H28" s="217" t="e">
        <f>INT(SUMPRODUCT(($E$50:$E$315=A28)*($F$50:$F$315=B28)*($Q$50:$Q$315))/1000)</f>
        <v>#REF!</v>
      </c>
      <c r="Q28" s="107"/>
      <c r="T28" s="936" t="s">
        <v>182</v>
      </c>
      <c r="U28" s="128"/>
      <c r="V28" s="129" t="s">
        <v>183</v>
      </c>
      <c r="W28" s="130" t="s">
        <v>184</v>
      </c>
      <c r="X28" s="130" t="s">
        <v>185</v>
      </c>
      <c r="Y28" s="131" t="s">
        <v>186</v>
      </c>
      <c r="Z28" s="130" t="s">
        <v>187</v>
      </c>
      <c r="AA28" s="130" t="s">
        <v>188</v>
      </c>
      <c r="AB28" s="130" t="s">
        <v>189</v>
      </c>
    </row>
    <row r="29" spans="1:28" ht="15" customHeight="1">
      <c r="A29" s="92" t="s">
        <v>81</v>
      </c>
      <c r="B29" s="93" t="s">
        <v>87</v>
      </c>
      <c r="C29" s="92" t="e">
        <f>INT(SUMPRODUCT(($E$50:$E$315=A29)*($F$50:$F$315=B29)*($N$50:$N$315)))</f>
        <v>#REF!</v>
      </c>
      <c r="D29" s="92" t="e">
        <f t="shared" si="8"/>
        <v>#REF!</v>
      </c>
      <c r="E29" s="95" t="e">
        <f t="shared" si="9"/>
        <v>#REF!</v>
      </c>
      <c r="F29" s="213" t="e">
        <f t="shared" si="2"/>
        <v>#REF!</v>
      </c>
      <c r="G29" s="213" t="e">
        <f t="shared" si="5"/>
        <v>#REF!</v>
      </c>
      <c r="H29" s="213">
        <v>0</v>
      </c>
      <c r="T29" s="937"/>
      <c r="U29" s="132" t="s">
        <v>190</v>
      </c>
      <c r="V29" s="133" t="e">
        <f>IF(OR($O$19="",$O$19=0,$O$19=1),$O$13,IF($O$13-$O$19*INT($O$13/$O$19)=0,$O$13/3,IF($O$13-$O$19*INT($O$13/$O$19)=2,INT($O$13/$O$19)+2,INT($O$13/$O$19)+1)))</f>
        <v>#REF!</v>
      </c>
      <c r="W29" s="141" t="e">
        <f>IF(#REF!="行わない",IF(OR($O$5="",$O$5=0),0,IF($M$19&lt;=$O$5,0,IF($M$19-$O$5&gt;=V29,V29,$M$19-$O$5))),0)</f>
        <v>#REF!</v>
      </c>
      <c r="X29" s="141" t="e">
        <f>Z31</f>
        <v>#REF!</v>
      </c>
      <c r="Y29" s="142" t="e">
        <f>IF(OR(V29="",V29=0),0,V29-W29+X29)</f>
        <v>#REF!</v>
      </c>
      <c r="Z29" s="142">
        <v>0</v>
      </c>
      <c r="AA29" s="141" t="e">
        <f>$O$10</f>
        <v>#REF!</v>
      </c>
      <c r="AB29" s="141" t="e">
        <f>IF(OR(V29="",V29=0),0,Y29+AA29)</f>
        <v>#REF!</v>
      </c>
    </row>
    <row r="30" spans="1:28" ht="15" customHeight="1">
      <c r="A30" s="99" t="s">
        <v>81</v>
      </c>
      <c r="B30" s="100" t="s">
        <v>88</v>
      </c>
      <c r="C30" s="99" t="e">
        <f>INT(SUMPRODUCT(($E$50:$E$315=A30)*($F$50:$F$315=B30)*($N$50:$N$315)))</f>
        <v>#REF!</v>
      </c>
      <c r="D30" s="99" t="e">
        <f t="shared" si="8"/>
        <v>#REF!</v>
      </c>
      <c r="E30" s="101" t="e">
        <f t="shared" si="9"/>
        <v>#REF!</v>
      </c>
      <c r="F30" s="214" t="e">
        <f t="shared" si="2"/>
        <v>#REF!</v>
      </c>
      <c r="G30" s="214" t="e">
        <f t="shared" si="5"/>
        <v>#REF!</v>
      </c>
      <c r="H30" s="214">
        <v>0</v>
      </c>
      <c r="T30" s="937"/>
      <c r="U30" s="134" t="s">
        <v>191</v>
      </c>
      <c r="V30" s="143" t="e">
        <f>IF(OR($O$19="",$O$19=0,$O$19=1),0,IF($O$13="",0,IF($O$19=1,0,INT($O$13/3))))</f>
        <v>#REF!</v>
      </c>
      <c r="W30" s="144" t="e">
        <f>IF(#REF!="行わない",IF(OR($O$19="",$O$19=0,$O$19=1),0,IF($O$5="",0,IF($M$19-V29&lt;=$O$5,0,IF($O$19=1,0,IF($M$19-$O$5-W29&gt;=V30,V30,$M$19-$O$5-W29))))),0)</f>
        <v>#REF!</v>
      </c>
      <c r="X30" s="135" t="s">
        <v>192</v>
      </c>
      <c r="Y30" s="136" t="s">
        <v>193</v>
      </c>
      <c r="Z30" s="136" t="s">
        <v>194</v>
      </c>
      <c r="AA30" s="137"/>
      <c r="AB30" s="141" t="e">
        <f>IF(OR($O$19="",$O$19=0,$O$19=1),0,IF(V30=0,0,V30-W30))</f>
        <v>#REF!</v>
      </c>
    </row>
    <row r="31" spans="1:28" ht="15" customHeight="1">
      <c r="B31" s="93"/>
      <c r="T31" s="938"/>
      <c r="U31" s="132" t="s">
        <v>195</v>
      </c>
      <c r="V31" s="133" t="e">
        <f>IF(OR($O$19="",$O$19=0,$O$19=1),0,IF($O$13="",0,IF($O$19=1,0,INT($O$13/3))))</f>
        <v>#REF!</v>
      </c>
      <c r="W31" s="141" t="e">
        <f>IF(#REF!="行わない",IF(OR($O$19="",$O$19=0,$O$19=1),0,IF($O$5="",0,IF($M$19-V29-V30&lt;=$O$5,0,IF($O$19=1,0,IF($M$19-$O$5-W29-W30&gt;=V31,V31,$M$19-$O$5-W29-W30))))),0)</f>
        <v>#REF!</v>
      </c>
      <c r="X31" s="143" t="e">
        <f>IF(#REF!="行わない",IF(OR($O$5="",$O$5=0),0,IF($O$19=1,IF($O$5&gt;=$M$19,0,W29),W29+W30+W31)),0)</f>
        <v>#REF!</v>
      </c>
      <c r="Y31" s="143" t="e">
        <f>IF($M$19-$O$5-X31-Z29&gt;0,$M$19-$O$5-X31-Z29,0)</f>
        <v>#REF!</v>
      </c>
      <c r="Z31" s="144" t="e">
        <f>IF(OR($O$5="",$O$5=0),0,IF($M$19&lt;=$O$5,$O$5-$M$19,0))</f>
        <v>#REF!</v>
      </c>
      <c r="AA31" s="138"/>
      <c r="AB31" s="141" t="e">
        <f>IF(OR($O$19="",$O$19=0,$O$19=1),0,IF(V31=0,0,V31-W31))</f>
        <v>#REF!</v>
      </c>
    </row>
    <row r="32" spans="1:28" ht="15" customHeight="1">
      <c r="B32" s="93"/>
    </row>
    <row r="33" spans="1:8" ht="15" customHeight="1">
      <c r="A33" s="92" t="s">
        <v>128</v>
      </c>
    </row>
    <row r="34" spans="1:8" ht="15" customHeight="1">
      <c r="A34" s="93" t="s">
        <v>91</v>
      </c>
      <c r="B34" s="93" t="s">
        <v>85</v>
      </c>
      <c r="C34" s="93" t="s">
        <v>92</v>
      </c>
    </row>
    <row r="35" spans="1:8" ht="27">
      <c r="A35" s="93"/>
      <c r="B35" s="93"/>
      <c r="C35" s="94" t="s">
        <v>93</v>
      </c>
      <c r="D35" s="94" t="s">
        <v>94</v>
      </c>
      <c r="E35" s="94" t="s">
        <v>95</v>
      </c>
      <c r="F35" s="93" t="s">
        <v>129</v>
      </c>
      <c r="G35" s="93" t="s">
        <v>130</v>
      </c>
      <c r="H35" s="92" t="s">
        <v>246</v>
      </c>
    </row>
    <row r="36" spans="1:8" ht="15" customHeight="1">
      <c r="A36" s="96" t="s">
        <v>74</v>
      </c>
      <c r="B36" s="104" t="s">
        <v>89</v>
      </c>
      <c r="C36" s="97" t="e">
        <f t="shared" ref="C36:C44" si="11">SUMPRODUCT(($E$50:$E$315=A36)*($F$50:$F$315=B36)*($I$50:$I$315))</f>
        <v>#REF!</v>
      </c>
      <c r="D36" s="97" t="e">
        <f t="shared" ref="D36:D44" si="12">SUMPRODUCT(($E$50:$E$315=A36)*($F$50:$F$315=B36)*($J$50:$J$315))</f>
        <v>#REF!</v>
      </c>
      <c r="E36" s="97" t="e">
        <f t="shared" ref="E36:E44" si="13">SUMPRODUCT(($E$50:$E$315=A36)*($F$50:$F$315=B36)*($K$50:$K$315))</f>
        <v>#REF!</v>
      </c>
      <c r="F36" s="154" t="e">
        <f>SUMPRODUCT(($E$50:$E$315=A36)*($F$50:$F$315=B36)*($L$50:$L$315))</f>
        <v>#REF!</v>
      </c>
      <c r="G36" s="157" t="e">
        <f t="shared" ref="G36:G44" si="14">SUMPRODUCT(($E$50:$E$315=A36)*($F$50:$F$315=B36)*($M$50:$M$315))</f>
        <v>#REF!</v>
      </c>
    </row>
    <row r="37" spans="1:8" ht="15" customHeight="1">
      <c r="A37" s="98" t="s">
        <v>75</v>
      </c>
      <c r="B37" s="93" t="s">
        <v>89</v>
      </c>
      <c r="C37" s="92" t="e">
        <f t="shared" si="11"/>
        <v>#REF!</v>
      </c>
      <c r="D37" s="92" t="e">
        <f t="shared" si="12"/>
        <v>#REF!</v>
      </c>
      <c r="E37" s="92" t="e">
        <f t="shared" si="13"/>
        <v>#REF!</v>
      </c>
      <c r="F37" s="155" t="e">
        <f>SUMPRODUCT(($E$50:$E$315=A37)*($F$50:$F$315=B37)*($L$50:$L$315))</f>
        <v>#REF!</v>
      </c>
      <c r="G37" s="158" t="e">
        <f>SUMPRODUCT(($E$50:$E$315=A37)*($F$50:$F$315=B37)*($M$50:$M$315))</f>
        <v>#REF!</v>
      </c>
    </row>
    <row r="38" spans="1:8" ht="15" customHeight="1">
      <c r="A38" s="98" t="s">
        <v>76</v>
      </c>
      <c r="B38" s="93" t="s">
        <v>89</v>
      </c>
      <c r="C38" s="92" t="e">
        <f t="shared" si="11"/>
        <v>#REF!</v>
      </c>
      <c r="D38" s="92" t="e">
        <f t="shared" si="12"/>
        <v>#REF!</v>
      </c>
      <c r="E38" s="92" t="e">
        <f t="shared" si="13"/>
        <v>#REF!</v>
      </c>
      <c r="F38" s="155" t="e">
        <f t="shared" ref="F38:F44" si="15">SUMPRODUCT(($E$50:$E$315=A38)*($F$50:$F$315=B38)*($L$50:$L$315))</f>
        <v>#REF!</v>
      </c>
      <c r="G38" s="158" t="e">
        <f t="shared" si="14"/>
        <v>#REF!</v>
      </c>
    </row>
    <row r="39" spans="1:8" ht="15" customHeight="1">
      <c r="A39" s="98" t="s">
        <v>77</v>
      </c>
      <c r="B39" s="93" t="s">
        <v>89</v>
      </c>
      <c r="C39" s="92" t="e">
        <f t="shared" si="11"/>
        <v>#REF!</v>
      </c>
      <c r="D39" s="92" t="e">
        <f t="shared" si="12"/>
        <v>#REF!</v>
      </c>
      <c r="E39" s="92" t="e">
        <f t="shared" si="13"/>
        <v>#REF!</v>
      </c>
      <c r="F39" s="155" t="e">
        <f t="shared" si="15"/>
        <v>#REF!</v>
      </c>
      <c r="G39" s="158" t="e">
        <f t="shared" si="14"/>
        <v>#REF!</v>
      </c>
    </row>
    <row r="40" spans="1:8" ht="15" customHeight="1">
      <c r="A40" s="98" t="s">
        <v>56</v>
      </c>
      <c r="B40" s="93" t="s">
        <v>89</v>
      </c>
      <c r="C40" s="92" t="e">
        <f t="shared" si="11"/>
        <v>#REF!</v>
      </c>
      <c r="D40" s="92" t="e">
        <f t="shared" si="12"/>
        <v>#REF!</v>
      </c>
      <c r="E40" s="92" t="e">
        <f t="shared" si="13"/>
        <v>#REF!</v>
      </c>
      <c r="F40" s="155" t="e">
        <f t="shared" si="15"/>
        <v>#REF!</v>
      </c>
      <c r="G40" s="158" t="e">
        <f t="shared" si="14"/>
        <v>#REF!</v>
      </c>
    </row>
    <row r="41" spans="1:8" ht="15" customHeight="1">
      <c r="A41" s="98" t="s">
        <v>78</v>
      </c>
      <c r="B41" s="93" t="s">
        <v>89</v>
      </c>
      <c r="C41" s="92" t="e">
        <f t="shared" si="11"/>
        <v>#REF!</v>
      </c>
      <c r="D41" s="92" t="e">
        <f t="shared" si="12"/>
        <v>#REF!</v>
      </c>
      <c r="E41" s="92" t="e">
        <f t="shared" si="13"/>
        <v>#REF!</v>
      </c>
      <c r="F41" s="155" t="e">
        <f t="shared" si="15"/>
        <v>#REF!</v>
      </c>
      <c r="G41" s="158" t="e">
        <f t="shared" si="14"/>
        <v>#REF!</v>
      </c>
    </row>
    <row r="42" spans="1:8" ht="15" customHeight="1">
      <c r="A42" s="98" t="s">
        <v>79</v>
      </c>
      <c r="B42" s="93" t="s">
        <v>89</v>
      </c>
      <c r="C42" s="92" t="e">
        <f t="shared" si="11"/>
        <v>#REF!</v>
      </c>
      <c r="D42" s="92" t="e">
        <f t="shared" si="12"/>
        <v>#REF!</v>
      </c>
      <c r="E42" s="92" t="e">
        <f t="shared" si="13"/>
        <v>#REF!</v>
      </c>
      <c r="F42" s="155" t="e">
        <f t="shared" si="15"/>
        <v>#REF!</v>
      </c>
      <c r="G42" s="158" t="e">
        <f t="shared" si="14"/>
        <v>#REF!</v>
      </c>
    </row>
    <row r="43" spans="1:8" ht="15" customHeight="1">
      <c r="A43" s="98" t="s">
        <v>80</v>
      </c>
      <c r="B43" s="93" t="s">
        <v>89</v>
      </c>
      <c r="C43" s="92" t="e">
        <f t="shared" si="11"/>
        <v>#REF!</v>
      </c>
      <c r="D43" s="92" t="e">
        <f t="shared" si="12"/>
        <v>#REF!</v>
      </c>
      <c r="E43" s="92" t="e">
        <f t="shared" si="13"/>
        <v>#REF!</v>
      </c>
      <c r="F43" s="155" t="e">
        <f t="shared" si="15"/>
        <v>#REF!</v>
      </c>
      <c r="G43" s="158" t="e">
        <f t="shared" si="14"/>
        <v>#REF!</v>
      </c>
    </row>
    <row r="44" spans="1:8" ht="15" customHeight="1">
      <c r="A44" s="102" t="s">
        <v>81</v>
      </c>
      <c r="B44" s="100" t="s">
        <v>89</v>
      </c>
      <c r="C44" s="99" t="e">
        <f t="shared" si="11"/>
        <v>#REF!</v>
      </c>
      <c r="D44" s="99" t="e">
        <f t="shared" si="12"/>
        <v>#REF!</v>
      </c>
      <c r="E44" s="99" t="e">
        <f t="shared" si="13"/>
        <v>#REF!</v>
      </c>
      <c r="F44" s="156" t="e">
        <f t="shared" si="15"/>
        <v>#REF!</v>
      </c>
      <c r="G44" s="159" t="e">
        <f t="shared" si="14"/>
        <v>#REF!</v>
      </c>
    </row>
    <row r="45" spans="1:8" ht="15" customHeight="1">
      <c r="A45" s="105"/>
      <c r="B45" s="103"/>
      <c r="C45" s="103" t="e">
        <f t="shared" ref="C45:G45" si="16">SUM(C36:C44)</f>
        <v>#REF!</v>
      </c>
      <c r="D45" s="103" t="e">
        <f t="shared" si="16"/>
        <v>#REF!</v>
      </c>
      <c r="E45" s="103" t="e">
        <f t="shared" si="16"/>
        <v>#REF!</v>
      </c>
      <c r="F45" s="103" t="e">
        <f t="shared" si="16"/>
        <v>#REF!</v>
      </c>
      <c r="G45" s="106" t="e">
        <f t="shared" si="16"/>
        <v>#REF!</v>
      </c>
    </row>
    <row r="48" spans="1:8" ht="15" customHeight="1">
      <c r="A48" s="92" t="s">
        <v>131</v>
      </c>
    </row>
    <row r="49" spans="1:18" ht="40.5">
      <c r="A49" s="94" t="s">
        <v>132</v>
      </c>
      <c r="B49" s="94" t="s">
        <v>133</v>
      </c>
      <c r="C49" s="94" t="s">
        <v>134</v>
      </c>
      <c r="D49" s="94" t="s">
        <v>135</v>
      </c>
      <c r="E49" s="93" t="s">
        <v>91</v>
      </c>
      <c r="F49" s="94" t="s">
        <v>136</v>
      </c>
      <c r="G49" s="152" t="s">
        <v>215</v>
      </c>
      <c r="H49" s="152" t="s">
        <v>216</v>
      </c>
      <c r="I49" s="94" t="s">
        <v>244</v>
      </c>
      <c r="J49" s="94" t="s">
        <v>94</v>
      </c>
      <c r="K49" s="94" t="s">
        <v>95</v>
      </c>
      <c r="L49" s="153" t="s">
        <v>129</v>
      </c>
      <c r="M49" s="153" t="s">
        <v>130</v>
      </c>
      <c r="N49" s="94" t="s">
        <v>245</v>
      </c>
      <c r="O49" s="215" t="s">
        <v>251</v>
      </c>
      <c r="P49" s="215" t="s">
        <v>255</v>
      </c>
      <c r="Q49" s="215" t="s">
        <v>256</v>
      </c>
      <c r="R49" s="218" t="s">
        <v>254</v>
      </c>
    </row>
    <row r="50" spans="1:18" ht="15" customHeight="1">
      <c r="A50" s="92">
        <v>1</v>
      </c>
      <c r="B50" s="92">
        <v>1</v>
      </c>
      <c r="C50" s="92" t="str">
        <f>'報告書（事業主控）'!AV16</f>
        <v/>
      </c>
      <c r="E50" s="92">
        <f>'報告書（事業主控）'!$F$26</f>
        <v>0</v>
      </c>
      <c r="F50" s="92" t="str">
        <f>'報告書（事業主控）'!AW16</f>
        <v>下</v>
      </c>
      <c r="G50" s="92" t="str">
        <f>IF(ISERROR(VLOOKUP(E50,労務比率,'報告書（事業主控）'!AX16,FALSE)),"",VLOOKUP(E50,労務比率,'報告書（事業主控）'!AX16,FALSE))</f>
        <v/>
      </c>
      <c r="H50" s="92" t="str">
        <f>IF(ISERROR(VLOOKUP(E50,労務比率,'報告書（事業主控）'!AX16+1,FALSE)),"",VLOOKUP(E50,労務比率,'報告書（事業主控）'!AX16+1,FALSE))</f>
        <v/>
      </c>
      <c r="I50" s="92">
        <f>'報告書（事業主控）'!AH17</f>
        <v>0</v>
      </c>
      <c r="J50" s="92">
        <f>'報告書（事業主控）'!AH16</f>
        <v>0</v>
      </c>
      <c r="K50" s="92">
        <f>'報告書（事業主控）'!AN16</f>
        <v>0</v>
      </c>
      <c r="L50" s="92">
        <f t="shared" ref="L50:L114" si="17">IF(ISERROR(INT((ROUNDDOWN(I50*G50/100,0)+K50)/1000)),0,INT((ROUNDDOWN(I50*G50/100,0)+K50)/1000))</f>
        <v>0</v>
      </c>
      <c r="M50" s="92">
        <f t="shared" ref="M50" si="18">IF(ISERROR(L50*H50),0,L50*H50)</f>
        <v>0</v>
      </c>
      <c r="N50" s="92">
        <f>IF(R50=1,0,I50)</f>
        <v>0</v>
      </c>
      <c r="O50" s="92">
        <f t="shared" ref="O50:O65" si="19">IF(I50=N50,IF(ISERROR(ROUNDDOWN(I50*G50/100,0)+K50),0,ROUNDDOWN(I50*G50/100,0)+K50),0)</f>
        <v>0</v>
      </c>
      <c r="P50" s="92">
        <f>INT(SUMIF(O50:O54,0,I50:I54)*105/108)</f>
        <v>0</v>
      </c>
      <c r="Q50" s="92">
        <f>INT(P50*IF(COUNTIF(R50:R54,1)=0,0,SUMIF(R50:R54,1,G50:G54)/COUNTIF(R50:R54,1))/100)</f>
        <v>0</v>
      </c>
      <c r="R50" s="92">
        <f>IF(AND(J50=0,C50&gt;=設定シート!E$85,C50&lt;=設定シート!G$85),1,0)</f>
        <v>0</v>
      </c>
    </row>
    <row r="51" spans="1:18" ht="15" customHeight="1">
      <c r="B51" s="92">
        <v>2</v>
      </c>
      <c r="C51" s="92" t="str">
        <f>'報告書（事業主控）'!AV18</f>
        <v/>
      </c>
      <c r="E51" s="92">
        <f>'報告書（事業主控）'!$F$26</f>
        <v>0</v>
      </c>
      <c r="F51" s="92" t="str">
        <f>'報告書（事業主控）'!AW18</f>
        <v>下</v>
      </c>
      <c r="G51" s="92" t="str">
        <f>IF(ISERROR(VLOOKUP(E51,労務比率,'報告書（事業主控）'!AX18,FALSE)),"",VLOOKUP(E51,労務比率,'報告書（事業主控）'!AX18,FALSE))</f>
        <v/>
      </c>
      <c r="H51" s="92" t="str">
        <f>IF(ISERROR(VLOOKUP(E51,労務比率,'報告書（事業主控）'!AX18+1,FALSE)),"",VLOOKUP(E51,労務比率,'報告書（事業主控）'!AX18+1,FALSE))</f>
        <v/>
      </c>
      <c r="I51" s="92">
        <f>'報告書（事業主控）'!AH19</f>
        <v>0</v>
      </c>
      <c r="J51" s="92">
        <f>'報告書（事業主控）'!AH18</f>
        <v>0</v>
      </c>
      <c r="K51" s="92">
        <f>'報告書（事業主控）'!AN18</f>
        <v>0</v>
      </c>
      <c r="L51" s="92">
        <f t="shared" si="17"/>
        <v>0</v>
      </c>
      <c r="M51" s="92">
        <f t="shared" ref="M51:M53" si="20">IF(ISERROR(L51*H51),0,L51*H51)</f>
        <v>0</v>
      </c>
      <c r="N51" s="92">
        <f t="shared" ref="N51:N114" si="21">IF(R51=1,0,I51)</f>
        <v>0</v>
      </c>
      <c r="O51" s="92">
        <f t="shared" si="19"/>
        <v>0</v>
      </c>
      <c r="R51" s="92">
        <f>IF(AND(J51=0,C51&gt;=設定シート!E$85,C51&lt;=設定シート!G$85),1,0)</f>
        <v>0</v>
      </c>
    </row>
    <row r="52" spans="1:18" ht="15" customHeight="1">
      <c r="B52" s="92">
        <v>3</v>
      </c>
      <c r="C52" s="92" t="str">
        <f>'報告書（事業主控）'!AV20</f>
        <v/>
      </c>
      <c r="E52" s="92">
        <f>'報告書（事業主控）'!$F$26</f>
        <v>0</v>
      </c>
      <c r="F52" s="92" t="str">
        <f>'報告書（事業主控）'!AW20</f>
        <v>下</v>
      </c>
      <c r="G52" s="92" t="str">
        <f>IF(ISERROR(VLOOKUP(E52,労務比率,'報告書（事業主控）'!AX20,FALSE)),"",VLOOKUP(E52,労務比率,'報告書（事業主控）'!AX20,FALSE))</f>
        <v/>
      </c>
      <c r="H52" s="92" t="str">
        <f>IF(ISERROR(VLOOKUP(E52,労務比率,'報告書（事業主控）'!AX20+1,FALSE)),"",VLOOKUP(E52,労務比率,'報告書（事業主控）'!AX20+1,FALSE))</f>
        <v/>
      </c>
      <c r="I52" s="92">
        <f>'報告書（事業主控）'!AH21</f>
        <v>0</v>
      </c>
      <c r="J52" s="92">
        <f>'報告書（事業主控）'!AH20</f>
        <v>0</v>
      </c>
      <c r="K52" s="92">
        <f>'報告書（事業主控）'!AN20</f>
        <v>0</v>
      </c>
      <c r="L52" s="92">
        <f t="shared" si="17"/>
        <v>0</v>
      </c>
      <c r="M52" s="92">
        <f t="shared" si="20"/>
        <v>0</v>
      </c>
      <c r="N52" s="92">
        <f t="shared" si="21"/>
        <v>0</v>
      </c>
      <c r="O52" s="92">
        <f t="shared" si="19"/>
        <v>0</v>
      </c>
      <c r="R52" s="92">
        <f>IF(AND(J52=0,C52&gt;=設定シート!E$85,C52&lt;=設定シート!G$85),1,0)</f>
        <v>0</v>
      </c>
    </row>
    <row r="53" spans="1:18" ht="15" customHeight="1">
      <c r="B53" s="92">
        <v>4</v>
      </c>
      <c r="C53" s="92" t="str">
        <f>'報告書（事業主控）'!AV22</f>
        <v/>
      </c>
      <c r="E53" s="92">
        <f>'報告書（事業主控）'!$F$26</f>
        <v>0</v>
      </c>
      <c r="F53" s="92" t="str">
        <f>'報告書（事業主控）'!AW22</f>
        <v>下</v>
      </c>
      <c r="G53" s="92" t="str">
        <f>IF(ISERROR(VLOOKUP(E53,労務比率,'報告書（事業主控）'!AX22,FALSE)),"",VLOOKUP(E53,労務比率,'報告書（事業主控）'!AX22,FALSE))</f>
        <v/>
      </c>
      <c r="H53" s="92" t="str">
        <f>IF(ISERROR(VLOOKUP(E53,労務比率,'報告書（事業主控）'!AX22+1,FALSE)),"",VLOOKUP(E53,労務比率,'報告書（事業主控）'!AX22+1,FALSE))</f>
        <v/>
      </c>
      <c r="I53" s="92">
        <f>'報告書（事業主控）'!AH23</f>
        <v>0</v>
      </c>
      <c r="J53" s="92">
        <f>'報告書（事業主控）'!AH22</f>
        <v>0</v>
      </c>
      <c r="K53" s="92">
        <f>'報告書（事業主控）'!AN22</f>
        <v>0</v>
      </c>
      <c r="L53" s="92">
        <f t="shared" si="17"/>
        <v>0</v>
      </c>
      <c r="M53" s="92">
        <f t="shared" si="20"/>
        <v>0</v>
      </c>
      <c r="N53" s="92">
        <f t="shared" si="21"/>
        <v>0</v>
      </c>
      <c r="O53" s="92">
        <f t="shared" si="19"/>
        <v>0</v>
      </c>
      <c r="R53" s="92">
        <f>IF(AND(J53=0,C53&gt;=設定シート!E$85,C53&lt;=設定シート!G$85),1,0)</f>
        <v>0</v>
      </c>
    </row>
    <row r="54" spans="1:18" ht="15" customHeight="1">
      <c r="B54" s="92">
        <v>5</v>
      </c>
      <c r="C54" s="92" t="str">
        <f>'報告書（事業主控）'!AV24</f>
        <v/>
      </c>
      <c r="E54" s="92">
        <f>'報告書（事業主控）'!$F$26</f>
        <v>0</v>
      </c>
      <c r="F54" s="92" t="str">
        <f>'報告書（事業主控）'!AW24</f>
        <v>下</v>
      </c>
      <c r="G54" s="92" t="str">
        <f>IF(ISERROR(VLOOKUP(E54,労務比率,'報告書（事業主控）'!AX24,FALSE)),"",VLOOKUP(E54,労務比率,'報告書（事業主控）'!AX24,FALSE))</f>
        <v/>
      </c>
      <c r="H54" s="92" t="str">
        <f>IF(ISERROR(VLOOKUP(E54,労務比率,'報告書（事業主控）'!AX24+1,FALSE)),"",VLOOKUP(E54,労務比率,'報告書（事業主控）'!AX24+1,FALSE))</f>
        <v/>
      </c>
      <c r="I54" s="92">
        <f>'報告書（事業主控）'!AH25</f>
        <v>0</v>
      </c>
      <c r="J54" s="92">
        <f>'報告書（事業主控）'!AH24</f>
        <v>0</v>
      </c>
      <c r="K54" s="92">
        <f>'報告書（事業主控）'!AN24</f>
        <v>0</v>
      </c>
      <c r="L54" s="92">
        <f t="shared" si="17"/>
        <v>0</v>
      </c>
      <c r="M54" s="92">
        <f>IF(ISERROR(L54*H54),0,L54*H54)</f>
        <v>0</v>
      </c>
      <c r="N54" s="92">
        <f t="shared" si="21"/>
        <v>0</v>
      </c>
      <c r="O54" s="92">
        <f t="shared" si="19"/>
        <v>0</v>
      </c>
      <c r="R54" s="92">
        <f>IF(AND(J54=0,C54&gt;=設定シート!E$85,C54&lt;=設定シート!G$85),1,0)</f>
        <v>0</v>
      </c>
    </row>
    <row r="55" spans="1:18" ht="15" customHeight="1">
      <c r="A55" s="92">
        <v>2</v>
      </c>
      <c r="B55" s="92">
        <v>1</v>
      </c>
      <c r="C55" s="92" t="str">
        <f>'報告書（事業主控）'!AV60</f>
        <v/>
      </c>
      <c r="E55" s="92">
        <f>'報告書（事業主控）'!$F$78</f>
        <v>0</v>
      </c>
      <c r="F55" s="92" t="str">
        <f>'報告書（事業主控）'!AW60</f>
        <v>下</v>
      </c>
      <c r="G55" s="92" t="str">
        <f>IF(ISERROR(VLOOKUP(E55,労務比率,'報告書（事業主控）'!AX60,FALSE)),"",VLOOKUP(E55,労務比率,'報告書（事業主控）'!AX60,FALSE))</f>
        <v/>
      </c>
      <c r="H55" s="92" t="str">
        <f>IF(ISERROR(VLOOKUP(E55,労務比率,'報告書（事業主控）'!AX60+1,FALSE)),"",VLOOKUP(E55,労務比率,'報告書（事業主控）'!AX60+1,FALSE))</f>
        <v/>
      </c>
      <c r="I55" s="92">
        <f>'報告書（事業主控）'!AH61</f>
        <v>0</v>
      </c>
      <c r="J55" s="92">
        <f>'報告書（事業主控）'!AH60</f>
        <v>0</v>
      </c>
      <c r="K55" s="92">
        <f>'報告書（事業主控）'!AN60</f>
        <v>0</v>
      </c>
      <c r="L55" s="92">
        <f t="shared" si="17"/>
        <v>0</v>
      </c>
      <c r="M55" s="92">
        <f>IF(ISERROR(L55*H55),0,L55*H55)</f>
        <v>0</v>
      </c>
      <c r="N55" s="92">
        <f t="shared" si="21"/>
        <v>0</v>
      </c>
      <c r="O55" s="92">
        <f t="shared" si="19"/>
        <v>0</v>
      </c>
      <c r="P55" s="92">
        <f>INT(SUMIF(O55:O63,0,I55:I63)*105/108)</f>
        <v>0</v>
      </c>
      <c r="Q55" s="92">
        <f>INT(P55*IF(COUNTIF(R55:R63,1)=0,0,SUMIF(R55:R63,1,G55:G63)/COUNTIF(R55:R63,1))/100)</f>
        <v>0</v>
      </c>
      <c r="R55" s="92">
        <f>IF(AND(J55=0,C55&gt;=設定シート!E$85,C55&lt;=設定シート!G$85),1,0)</f>
        <v>0</v>
      </c>
    </row>
    <row r="56" spans="1:18" ht="15" customHeight="1">
      <c r="B56" s="92">
        <v>2</v>
      </c>
      <c r="C56" s="92" t="str">
        <f>'報告書（事業主控）'!AV62</f>
        <v/>
      </c>
      <c r="E56" s="92">
        <f>'報告書（事業主控）'!$F$78</f>
        <v>0</v>
      </c>
      <c r="F56" s="92" t="str">
        <f>'報告書（事業主控）'!AW62</f>
        <v>下</v>
      </c>
      <c r="G56" s="92" t="str">
        <f>IF(ISERROR(VLOOKUP(E56,労務比率,'報告書（事業主控）'!AX62,FALSE)),"",VLOOKUP(E56,労務比率,'報告書（事業主控）'!AX62,FALSE))</f>
        <v/>
      </c>
      <c r="H56" s="92" t="str">
        <f>IF(ISERROR(VLOOKUP(E56,労務比率,'報告書（事業主控）'!AX62+1,FALSE)),"",VLOOKUP(E56,労務比率,'報告書（事業主控）'!AX62+1,FALSE))</f>
        <v/>
      </c>
      <c r="I56" s="92">
        <f>'報告書（事業主控）'!AH63</f>
        <v>0</v>
      </c>
      <c r="J56" s="92">
        <f>'報告書（事業主控）'!AH62</f>
        <v>0</v>
      </c>
      <c r="K56" s="92">
        <f>'報告書（事業主控）'!AN62</f>
        <v>0</v>
      </c>
      <c r="L56" s="92">
        <f t="shared" si="17"/>
        <v>0</v>
      </c>
      <c r="M56" s="92">
        <f t="shared" ref="M56:M119" si="22">IF(ISERROR(L56*H56),0,L56*H56)</f>
        <v>0</v>
      </c>
      <c r="N56" s="92">
        <f t="shared" si="21"/>
        <v>0</v>
      </c>
      <c r="O56" s="92">
        <f t="shared" si="19"/>
        <v>0</v>
      </c>
      <c r="R56" s="92">
        <f>IF(AND(J56=0,C56&gt;=設定シート!E$85,C56&lt;=設定シート!G$85),1,0)</f>
        <v>0</v>
      </c>
    </row>
    <row r="57" spans="1:18" ht="15" customHeight="1">
      <c r="B57" s="92">
        <v>3</v>
      </c>
      <c r="C57" s="92" t="str">
        <f>'報告書（事業主控）'!AV64</f>
        <v/>
      </c>
      <c r="E57" s="92">
        <f>'報告書（事業主控）'!$F$78</f>
        <v>0</v>
      </c>
      <c r="F57" s="92" t="str">
        <f>'報告書（事業主控）'!AW64</f>
        <v>下</v>
      </c>
      <c r="G57" s="92" t="str">
        <f>IF(ISERROR(VLOOKUP(E57,労務比率,'報告書（事業主控）'!AX64,FALSE)),"",VLOOKUP(E57,労務比率,'報告書（事業主控）'!AX64,FALSE))</f>
        <v/>
      </c>
      <c r="H57" s="92" t="str">
        <f>IF(ISERROR(VLOOKUP(E57,労務比率,'報告書（事業主控）'!AX64+1,FALSE)),"",VLOOKUP(E57,労務比率,'報告書（事業主控）'!AX64+1,FALSE))</f>
        <v/>
      </c>
      <c r="I57" s="92">
        <f>'報告書（事業主控）'!AH65</f>
        <v>0</v>
      </c>
      <c r="J57" s="92">
        <f>'報告書（事業主控）'!AH64</f>
        <v>0</v>
      </c>
      <c r="K57" s="92">
        <f>'報告書（事業主控）'!AN64</f>
        <v>0</v>
      </c>
      <c r="L57" s="92">
        <f t="shared" si="17"/>
        <v>0</v>
      </c>
      <c r="M57" s="92">
        <f t="shared" si="22"/>
        <v>0</v>
      </c>
      <c r="N57" s="92">
        <f t="shared" si="21"/>
        <v>0</v>
      </c>
      <c r="O57" s="92">
        <f t="shared" si="19"/>
        <v>0</v>
      </c>
      <c r="R57" s="92">
        <f>IF(AND(J57=0,C57&gt;=設定シート!E$85,C57&lt;=設定シート!G$85),1,0)</f>
        <v>0</v>
      </c>
    </row>
    <row r="58" spans="1:18" ht="15" customHeight="1">
      <c r="B58" s="92">
        <v>4</v>
      </c>
      <c r="C58" s="92" t="str">
        <f>'報告書（事業主控）'!AV66</f>
        <v/>
      </c>
      <c r="E58" s="92">
        <f>'報告書（事業主控）'!$F$78</f>
        <v>0</v>
      </c>
      <c r="F58" s="92" t="str">
        <f>'報告書（事業主控）'!AW66</f>
        <v>下</v>
      </c>
      <c r="G58" s="92" t="str">
        <f>IF(ISERROR(VLOOKUP(E58,労務比率,'報告書（事業主控）'!AX66,FALSE)),"",VLOOKUP(E58,労務比率,'報告書（事業主控）'!AX66,FALSE))</f>
        <v/>
      </c>
      <c r="H58" s="92" t="str">
        <f>IF(ISERROR(VLOOKUP(E58,労務比率,'報告書（事業主控）'!AX66+1,FALSE)),"",VLOOKUP(E58,労務比率,'報告書（事業主控）'!AX66+1,FALSE))</f>
        <v/>
      </c>
      <c r="I58" s="92">
        <f>'報告書（事業主控）'!AH67</f>
        <v>0</v>
      </c>
      <c r="J58" s="92">
        <f>'報告書（事業主控）'!AH66</f>
        <v>0</v>
      </c>
      <c r="K58" s="92">
        <f>'報告書（事業主控）'!AN66</f>
        <v>0</v>
      </c>
      <c r="L58" s="92">
        <f t="shared" si="17"/>
        <v>0</v>
      </c>
      <c r="M58" s="92">
        <f t="shared" si="22"/>
        <v>0</v>
      </c>
      <c r="N58" s="92">
        <f t="shared" si="21"/>
        <v>0</v>
      </c>
      <c r="O58" s="92">
        <f t="shared" si="19"/>
        <v>0</v>
      </c>
      <c r="R58" s="92">
        <f>IF(AND(J58=0,C58&gt;=設定シート!E$85,C58&lt;=設定シート!G$85),1,0)</f>
        <v>0</v>
      </c>
    </row>
    <row r="59" spans="1:18" ht="15" customHeight="1">
      <c r="B59" s="92">
        <v>5</v>
      </c>
      <c r="C59" s="92" t="str">
        <f>'報告書（事業主控）'!AV68</f>
        <v/>
      </c>
      <c r="E59" s="92">
        <f>'報告書（事業主控）'!$F$78</f>
        <v>0</v>
      </c>
      <c r="F59" s="92" t="str">
        <f>'報告書（事業主控）'!AW68</f>
        <v>下</v>
      </c>
      <c r="G59" s="92" t="str">
        <f>IF(ISERROR(VLOOKUP(E59,労務比率,'報告書（事業主控）'!AX68,FALSE)),"",VLOOKUP(E59,労務比率,'報告書（事業主控）'!AX68,FALSE))</f>
        <v/>
      </c>
      <c r="H59" s="92" t="str">
        <f>IF(ISERROR(VLOOKUP(E59,労務比率,'報告書（事業主控）'!AX68+1,FALSE)),"",VLOOKUP(E59,労務比率,'報告書（事業主控）'!AX68+1,FALSE))</f>
        <v/>
      </c>
      <c r="I59" s="92">
        <f>'報告書（事業主控）'!AH69</f>
        <v>0</v>
      </c>
      <c r="J59" s="92">
        <f>'報告書（事業主控）'!AH68</f>
        <v>0</v>
      </c>
      <c r="K59" s="92">
        <f>'報告書（事業主控）'!AN68</f>
        <v>0</v>
      </c>
      <c r="L59" s="92">
        <f t="shared" si="17"/>
        <v>0</v>
      </c>
      <c r="M59" s="92">
        <f t="shared" si="22"/>
        <v>0</v>
      </c>
      <c r="N59" s="92">
        <f t="shared" si="21"/>
        <v>0</v>
      </c>
      <c r="O59" s="92">
        <f t="shared" si="19"/>
        <v>0</v>
      </c>
      <c r="R59" s="92">
        <f>IF(AND(J59=0,C59&gt;=設定シート!E$85,C59&lt;=設定シート!G$85),1,0)</f>
        <v>0</v>
      </c>
    </row>
    <row r="60" spans="1:18" ht="15" customHeight="1">
      <c r="B60" s="92">
        <v>6</v>
      </c>
      <c r="C60" s="92" t="str">
        <f>'報告書（事業主控）'!AV70</f>
        <v/>
      </c>
      <c r="E60" s="92">
        <f>'報告書（事業主控）'!$F$78</f>
        <v>0</v>
      </c>
      <c r="F60" s="92" t="str">
        <f>'報告書（事業主控）'!AW70</f>
        <v>下</v>
      </c>
      <c r="G60" s="92" t="str">
        <f>IF(ISERROR(VLOOKUP(E60,労務比率,'報告書（事業主控）'!AX70,FALSE)),"",VLOOKUP(E60,労務比率,'報告書（事業主控）'!AX70,FALSE))</f>
        <v/>
      </c>
      <c r="H60" s="92" t="str">
        <f>IF(ISERROR(VLOOKUP(E60,労務比率,'報告書（事業主控）'!AX70+1,FALSE)),"",VLOOKUP(E60,労務比率,'報告書（事業主控）'!AX70+1,FALSE))</f>
        <v/>
      </c>
      <c r="I60" s="92">
        <f>'報告書（事業主控）'!AH71</f>
        <v>0</v>
      </c>
      <c r="J60" s="92">
        <f>'報告書（事業主控）'!AH70</f>
        <v>0</v>
      </c>
      <c r="K60" s="92">
        <f>'報告書（事業主控）'!AN70</f>
        <v>0</v>
      </c>
      <c r="L60" s="92">
        <f t="shared" si="17"/>
        <v>0</v>
      </c>
      <c r="M60" s="92">
        <f t="shared" si="22"/>
        <v>0</v>
      </c>
      <c r="N60" s="92">
        <f t="shared" si="21"/>
        <v>0</v>
      </c>
      <c r="O60" s="92">
        <f t="shared" si="19"/>
        <v>0</v>
      </c>
      <c r="R60" s="92">
        <f>IF(AND(J60=0,C60&gt;=設定シート!E$85,C60&lt;=設定シート!G$85),1,0)</f>
        <v>0</v>
      </c>
    </row>
    <row r="61" spans="1:18" ht="15" customHeight="1">
      <c r="B61" s="92">
        <v>7</v>
      </c>
      <c r="C61" s="92" t="str">
        <f>'報告書（事業主控）'!AV72</f>
        <v/>
      </c>
      <c r="E61" s="92">
        <f>'報告書（事業主控）'!$F$78</f>
        <v>0</v>
      </c>
      <c r="F61" s="92" t="str">
        <f>'報告書（事業主控）'!AW72</f>
        <v>下</v>
      </c>
      <c r="G61" s="92" t="str">
        <f>IF(ISERROR(VLOOKUP(E61,労務比率,'報告書（事業主控）'!AX72,FALSE)),"",VLOOKUP(E61,労務比率,'報告書（事業主控）'!AX72,FALSE))</f>
        <v/>
      </c>
      <c r="H61" s="92" t="str">
        <f>IF(ISERROR(VLOOKUP(E61,労務比率,'報告書（事業主控）'!AX72+1,FALSE)),"",VLOOKUP(E61,労務比率,'報告書（事業主控）'!AX72+1,FALSE))</f>
        <v/>
      </c>
      <c r="I61" s="92">
        <f>'報告書（事業主控）'!AH73</f>
        <v>0</v>
      </c>
      <c r="J61" s="92">
        <f>'報告書（事業主控）'!AH72</f>
        <v>0</v>
      </c>
      <c r="K61" s="92">
        <f>'報告書（事業主控）'!AN72</f>
        <v>0</v>
      </c>
      <c r="L61" s="92">
        <f t="shared" si="17"/>
        <v>0</v>
      </c>
      <c r="M61" s="92">
        <f t="shared" si="22"/>
        <v>0</v>
      </c>
      <c r="N61" s="92">
        <f t="shared" si="21"/>
        <v>0</v>
      </c>
      <c r="O61" s="92">
        <f t="shared" si="19"/>
        <v>0</v>
      </c>
      <c r="R61" s="92">
        <f>IF(AND(J61=0,C61&gt;=設定シート!E$85,C61&lt;=設定シート!G$85),1,0)</f>
        <v>0</v>
      </c>
    </row>
    <row r="62" spans="1:18" ht="15" customHeight="1">
      <c r="B62" s="92">
        <v>8</v>
      </c>
      <c r="C62" s="92" t="str">
        <f>'報告書（事業主控）'!AV74</f>
        <v/>
      </c>
      <c r="E62" s="92">
        <f>'報告書（事業主控）'!$F$78</f>
        <v>0</v>
      </c>
      <c r="F62" s="92" t="str">
        <f>'報告書（事業主控）'!AW74</f>
        <v>下</v>
      </c>
      <c r="G62" s="92" t="str">
        <f>IF(ISERROR(VLOOKUP(E62,労務比率,'報告書（事業主控）'!AX74,FALSE)),"",VLOOKUP(E62,労務比率,'報告書（事業主控）'!AX74,FALSE))</f>
        <v/>
      </c>
      <c r="H62" s="92" t="str">
        <f>IF(ISERROR(VLOOKUP(E62,労務比率,'報告書（事業主控）'!AX74+1,FALSE)),"",VLOOKUP(E62,労務比率,'報告書（事業主控）'!AX74+1,FALSE))</f>
        <v/>
      </c>
      <c r="I62" s="92">
        <f>'報告書（事業主控）'!AH75</f>
        <v>0</v>
      </c>
      <c r="J62" s="92">
        <f>'報告書（事業主控）'!AH74</f>
        <v>0</v>
      </c>
      <c r="K62" s="92">
        <f>'報告書（事業主控）'!AN74</f>
        <v>0</v>
      </c>
      <c r="L62" s="92">
        <f t="shared" si="17"/>
        <v>0</v>
      </c>
      <c r="M62" s="92">
        <f t="shared" si="22"/>
        <v>0</v>
      </c>
      <c r="N62" s="92">
        <f t="shared" si="21"/>
        <v>0</v>
      </c>
      <c r="O62" s="92">
        <f t="shared" si="19"/>
        <v>0</v>
      </c>
      <c r="R62" s="92">
        <f>IF(AND(J62=0,C62&gt;=設定シート!E$85,C62&lt;=設定シート!G$85),1,0)</f>
        <v>0</v>
      </c>
    </row>
    <row r="63" spans="1:18" ht="15" customHeight="1">
      <c r="B63" s="92">
        <v>9</v>
      </c>
      <c r="C63" s="92" t="str">
        <f>'報告書（事業主控）'!AV76</f>
        <v/>
      </c>
      <c r="E63" s="92">
        <f>'報告書（事業主控）'!$F$78</f>
        <v>0</v>
      </c>
      <c r="F63" s="92" t="str">
        <f>'報告書（事業主控）'!AW76</f>
        <v>下</v>
      </c>
      <c r="G63" s="92" t="str">
        <f>IF(ISERROR(VLOOKUP(E63,労務比率,'報告書（事業主控）'!AX76,FALSE)),"",VLOOKUP(E63,労務比率,'報告書（事業主控）'!AX76,FALSE))</f>
        <v/>
      </c>
      <c r="H63" s="92" t="str">
        <f>IF(ISERROR(VLOOKUP(E63,労務比率,'報告書（事業主控）'!AX76+1,FALSE)),"",VLOOKUP(E63,労務比率,'報告書（事業主控）'!AX76+1,FALSE))</f>
        <v/>
      </c>
      <c r="I63" s="92">
        <f>'報告書（事業主控）'!AH77</f>
        <v>0</v>
      </c>
      <c r="J63" s="92">
        <f>'報告書（事業主控）'!AH76</f>
        <v>0</v>
      </c>
      <c r="K63" s="92">
        <f>'報告書（事業主控）'!AN76</f>
        <v>0</v>
      </c>
      <c r="L63" s="92">
        <f t="shared" si="17"/>
        <v>0</v>
      </c>
      <c r="M63" s="92">
        <f t="shared" si="22"/>
        <v>0</v>
      </c>
      <c r="N63" s="92">
        <f t="shared" si="21"/>
        <v>0</v>
      </c>
      <c r="O63" s="92">
        <f t="shared" si="19"/>
        <v>0</v>
      </c>
      <c r="R63" s="92">
        <f>IF(AND(J63=0,C63&gt;=設定シート!E$85,C63&lt;=設定シート!G$85),1,0)</f>
        <v>0</v>
      </c>
    </row>
    <row r="64" spans="1:18" ht="15" customHeight="1">
      <c r="A64" s="92">
        <v>3</v>
      </c>
      <c r="B64" s="92">
        <v>1</v>
      </c>
      <c r="C64" s="92" t="str">
        <f>'報告書（事業主控）'!AV101</f>
        <v/>
      </c>
      <c r="E64" s="92">
        <f>'報告書（事業主控）'!$F$119</f>
        <v>0</v>
      </c>
      <c r="F64" s="92" t="str">
        <f>'報告書（事業主控）'!AW101</f>
        <v>下</v>
      </c>
      <c r="G64" s="92" t="str">
        <f>IF(ISERROR(VLOOKUP(E64,労務比率,'報告書（事業主控）'!AX101,FALSE)),"",VLOOKUP(E64,労務比率,'報告書（事業主控）'!AX101,FALSE))</f>
        <v/>
      </c>
      <c r="H64" s="92" t="str">
        <f>IF(ISERROR(VLOOKUP(E64,労務比率,'報告書（事業主控）'!AX101+1,FALSE)),"",VLOOKUP(E64,労務比率,'報告書（事業主控）'!AX101+1,FALSE))</f>
        <v/>
      </c>
      <c r="I64" s="92">
        <f>'報告書（事業主控）'!AH102</f>
        <v>0</v>
      </c>
      <c r="J64" s="92">
        <f>'報告書（事業主控）'!AH101</f>
        <v>0</v>
      </c>
      <c r="K64" s="92">
        <f>'報告書（事業主控）'!AN101</f>
        <v>0</v>
      </c>
      <c r="L64" s="92">
        <f t="shared" si="17"/>
        <v>0</v>
      </c>
      <c r="M64" s="92">
        <f t="shared" si="22"/>
        <v>0</v>
      </c>
      <c r="N64" s="92">
        <f t="shared" si="21"/>
        <v>0</v>
      </c>
      <c r="O64" s="92">
        <f t="shared" si="19"/>
        <v>0</v>
      </c>
      <c r="P64" s="92">
        <f>INT(SUMIF(O64:O72,0,I64:I72)*105/108)</f>
        <v>0</v>
      </c>
      <c r="Q64" s="92">
        <f>INT(P64*IF(COUNTIF(R64:R72,1)=0,0,SUMIF(R64:R72,1,G64:G72)/COUNTIF(R64:R72,1))/100)</f>
        <v>0</v>
      </c>
      <c r="R64" s="92">
        <f>IF(AND(J64=0,C64&gt;=設定シート!E$85,C64&lt;=設定シート!G$85),1,0)</f>
        <v>0</v>
      </c>
    </row>
    <row r="65" spans="1:18" ht="15" customHeight="1">
      <c r="B65" s="92">
        <v>2</v>
      </c>
      <c r="C65" s="92" t="str">
        <f>'報告書（事業主控）'!AV103</f>
        <v/>
      </c>
      <c r="E65" s="92">
        <f>'報告書（事業主控）'!$F$119</f>
        <v>0</v>
      </c>
      <c r="F65" s="92" t="str">
        <f>'報告書（事業主控）'!AW103</f>
        <v>下</v>
      </c>
      <c r="G65" s="92" t="str">
        <f>IF(ISERROR(VLOOKUP(E65,労務比率,'報告書（事業主控）'!AX103,FALSE)),"",VLOOKUP(E65,労務比率,'報告書（事業主控）'!AX103,FALSE))</f>
        <v/>
      </c>
      <c r="H65" s="92" t="str">
        <f>IF(ISERROR(VLOOKUP(E65,労務比率,'報告書（事業主控）'!AX103+1,FALSE)),"",VLOOKUP(E65,労務比率,'報告書（事業主控）'!AX103+1,FALSE))</f>
        <v/>
      </c>
      <c r="I65" s="92">
        <f>'報告書（事業主控）'!AH104</f>
        <v>0</v>
      </c>
      <c r="J65" s="92">
        <f>'報告書（事業主控）'!AH103</f>
        <v>0</v>
      </c>
      <c r="K65" s="92">
        <f>'報告書（事業主控）'!AN103</f>
        <v>0</v>
      </c>
      <c r="L65" s="92">
        <f t="shared" si="17"/>
        <v>0</v>
      </c>
      <c r="M65" s="92">
        <f t="shared" si="22"/>
        <v>0</v>
      </c>
      <c r="N65" s="92">
        <f t="shared" si="21"/>
        <v>0</v>
      </c>
      <c r="O65" s="92">
        <f t="shared" si="19"/>
        <v>0</v>
      </c>
      <c r="R65" s="92">
        <f>IF(AND(J65=0,C65&gt;=設定シート!E$85,C65&lt;=設定シート!G$85),1,0)</f>
        <v>0</v>
      </c>
    </row>
    <row r="66" spans="1:18" ht="15" customHeight="1">
      <c r="B66" s="92">
        <v>3</v>
      </c>
      <c r="C66" s="92" t="str">
        <f>'報告書（事業主控）'!AV105</f>
        <v/>
      </c>
      <c r="E66" s="92">
        <f>'報告書（事業主控）'!$F$119</f>
        <v>0</v>
      </c>
      <c r="F66" s="92" t="str">
        <f>'報告書（事業主控）'!AW105</f>
        <v>下</v>
      </c>
      <c r="G66" s="92" t="str">
        <f>IF(ISERROR(VLOOKUP(E66,労務比率,'報告書（事業主控）'!AX105,FALSE)),"",VLOOKUP(E66,労務比率,'報告書（事業主控）'!AX105,FALSE))</f>
        <v/>
      </c>
      <c r="H66" s="92" t="str">
        <f>IF(ISERROR(VLOOKUP(E66,労務比率,'報告書（事業主控）'!AX105+1,FALSE)),"",VLOOKUP(E66,労務比率,'報告書（事業主控）'!AX105+1,FALSE))</f>
        <v/>
      </c>
      <c r="I66" s="92">
        <f>'報告書（事業主控）'!AH106</f>
        <v>0</v>
      </c>
      <c r="J66" s="92">
        <f>'報告書（事業主控）'!AH105</f>
        <v>0</v>
      </c>
      <c r="K66" s="92">
        <f>'報告書（事業主控）'!AN105</f>
        <v>0</v>
      </c>
      <c r="L66" s="92">
        <f t="shared" si="17"/>
        <v>0</v>
      </c>
      <c r="M66" s="92">
        <f t="shared" si="22"/>
        <v>0</v>
      </c>
      <c r="N66" s="92">
        <f t="shared" si="21"/>
        <v>0</v>
      </c>
      <c r="O66" s="92">
        <f t="shared" ref="O66:O73" si="23">IF(I66=N66,IF(ISERROR(ROUNDDOWN(I66*G66/100,0)+K66),0,ROUNDDOWN(I66*G66/100,0)+K66),0)</f>
        <v>0</v>
      </c>
      <c r="R66" s="92">
        <f>IF(AND(J66=0,C66&gt;=設定シート!E$85,C66&lt;=設定シート!G$85),1,0)</f>
        <v>0</v>
      </c>
    </row>
    <row r="67" spans="1:18" ht="15" customHeight="1">
      <c r="B67" s="92">
        <v>4</v>
      </c>
      <c r="C67" s="92" t="str">
        <f>'報告書（事業主控）'!AV107</f>
        <v/>
      </c>
      <c r="E67" s="92">
        <f>'報告書（事業主控）'!$F$119</f>
        <v>0</v>
      </c>
      <c r="F67" s="92" t="str">
        <f>'報告書（事業主控）'!AW107</f>
        <v>下</v>
      </c>
      <c r="G67" s="92" t="str">
        <f>IF(ISERROR(VLOOKUP(E67,労務比率,'報告書（事業主控）'!AX107,FALSE)),"",VLOOKUP(E67,労務比率,'報告書（事業主控）'!AX107,FALSE))</f>
        <v/>
      </c>
      <c r="H67" s="92" t="str">
        <f>IF(ISERROR(VLOOKUP(E67,労務比率,'報告書（事業主控）'!AX107+1,FALSE)),"",VLOOKUP(E67,労務比率,'報告書（事業主控）'!AX107+1,FALSE))</f>
        <v/>
      </c>
      <c r="I67" s="92">
        <f>'報告書（事業主控）'!AH108</f>
        <v>0</v>
      </c>
      <c r="J67" s="92">
        <f>'報告書（事業主控）'!AH107</f>
        <v>0</v>
      </c>
      <c r="K67" s="92">
        <f>'報告書（事業主控）'!AN107</f>
        <v>0</v>
      </c>
      <c r="L67" s="92">
        <f t="shared" si="17"/>
        <v>0</v>
      </c>
      <c r="M67" s="92">
        <f t="shared" si="22"/>
        <v>0</v>
      </c>
      <c r="N67" s="92">
        <f t="shared" si="21"/>
        <v>0</v>
      </c>
      <c r="O67" s="92">
        <f t="shared" si="23"/>
        <v>0</v>
      </c>
      <c r="R67" s="92">
        <f>IF(AND(J67=0,C67&gt;=設定シート!E$85,C67&lt;=設定シート!G$85),1,0)</f>
        <v>0</v>
      </c>
    </row>
    <row r="68" spans="1:18" ht="15" customHeight="1">
      <c r="B68" s="92">
        <v>5</v>
      </c>
      <c r="C68" s="92" t="str">
        <f>'報告書（事業主控）'!AV109</f>
        <v/>
      </c>
      <c r="E68" s="92">
        <f>'報告書（事業主控）'!$F$119</f>
        <v>0</v>
      </c>
      <c r="F68" s="92" t="str">
        <f>'報告書（事業主控）'!AW109</f>
        <v>下</v>
      </c>
      <c r="G68" s="92" t="str">
        <f>IF(ISERROR(VLOOKUP(E68,労務比率,'報告書（事業主控）'!AX109,FALSE)),"",VLOOKUP(E68,労務比率,'報告書（事業主控）'!AX109,FALSE))</f>
        <v/>
      </c>
      <c r="H68" s="92" t="str">
        <f>IF(ISERROR(VLOOKUP(E68,労務比率,'報告書（事業主控）'!AX109+1,FALSE)),"",VLOOKUP(E68,労務比率,'報告書（事業主控）'!AX109+1,FALSE))</f>
        <v/>
      </c>
      <c r="I68" s="92">
        <f>'報告書（事業主控）'!AH110</f>
        <v>0</v>
      </c>
      <c r="J68" s="92">
        <f>'報告書（事業主控）'!AH109</f>
        <v>0</v>
      </c>
      <c r="K68" s="92">
        <f>'報告書（事業主控）'!AN109</f>
        <v>0</v>
      </c>
      <c r="L68" s="92">
        <f t="shared" si="17"/>
        <v>0</v>
      </c>
      <c r="M68" s="92">
        <f t="shared" si="22"/>
        <v>0</v>
      </c>
      <c r="N68" s="92">
        <f t="shared" si="21"/>
        <v>0</v>
      </c>
      <c r="O68" s="92">
        <f t="shared" si="23"/>
        <v>0</v>
      </c>
      <c r="R68" s="92">
        <f>IF(AND(J68=0,C68&gt;=設定シート!E$85,C68&lt;=設定シート!G$85),1,0)</f>
        <v>0</v>
      </c>
    </row>
    <row r="69" spans="1:18" ht="15" customHeight="1">
      <c r="B69" s="92">
        <v>6</v>
      </c>
      <c r="C69" s="92" t="str">
        <f>'報告書（事業主控）'!AV111</f>
        <v/>
      </c>
      <c r="E69" s="92">
        <f>'報告書（事業主控）'!$F$119</f>
        <v>0</v>
      </c>
      <c r="F69" s="92" t="str">
        <f>'報告書（事業主控）'!AW111</f>
        <v>下</v>
      </c>
      <c r="G69" s="92" t="str">
        <f>IF(ISERROR(VLOOKUP(E69,労務比率,'報告書（事業主控）'!AX111,FALSE)),"",VLOOKUP(E69,労務比率,'報告書（事業主控）'!AX111,FALSE))</f>
        <v/>
      </c>
      <c r="H69" s="92" t="str">
        <f>IF(ISERROR(VLOOKUP(E69,労務比率,'報告書（事業主控）'!AX111+1,FALSE)),"",VLOOKUP(E69,労務比率,'報告書（事業主控）'!AX111+1,FALSE))</f>
        <v/>
      </c>
      <c r="I69" s="92">
        <f>'報告書（事業主控）'!AH112</f>
        <v>0</v>
      </c>
      <c r="J69" s="92">
        <f>'報告書（事業主控）'!AH111</f>
        <v>0</v>
      </c>
      <c r="K69" s="92">
        <f>'報告書（事業主控）'!AN111</f>
        <v>0</v>
      </c>
      <c r="L69" s="92">
        <f t="shared" si="17"/>
        <v>0</v>
      </c>
      <c r="M69" s="92">
        <f t="shared" si="22"/>
        <v>0</v>
      </c>
      <c r="N69" s="92">
        <f t="shared" si="21"/>
        <v>0</v>
      </c>
      <c r="O69" s="92">
        <f t="shared" si="23"/>
        <v>0</v>
      </c>
      <c r="R69" s="92">
        <f>IF(AND(J69=0,C69&gt;=設定シート!E$85,C69&lt;=設定シート!G$85),1,0)</f>
        <v>0</v>
      </c>
    </row>
    <row r="70" spans="1:18" ht="15" customHeight="1">
      <c r="B70" s="92">
        <v>7</v>
      </c>
      <c r="C70" s="92" t="str">
        <f>'報告書（事業主控）'!AV113</f>
        <v/>
      </c>
      <c r="E70" s="92">
        <f>'報告書（事業主控）'!$F$119</f>
        <v>0</v>
      </c>
      <c r="F70" s="92" t="str">
        <f>'報告書（事業主控）'!AW113</f>
        <v>下</v>
      </c>
      <c r="G70" s="92" t="str">
        <f>IF(ISERROR(VLOOKUP(E70,労務比率,'報告書（事業主控）'!AX113,FALSE)),"",VLOOKUP(E70,労務比率,'報告書（事業主控）'!AX113,FALSE))</f>
        <v/>
      </c>
      <c r="H70" s="92" t="str">
        <f>IF(ISERROR(VLOOKUP(E70,労務比率,'報告書（事業主控）'!AX113+1,FALSE)),"",VLOOKUP(E70,労務比率,'報告書（事業主控）'!AX113+1,FALSE))</f>
        <v/>
      </c>
      <c r="I70" s="92">
        <f>'報告書（事業主控）'!AH114</f>
        <v>0</v>
      </c>
      <c r="J70" s="92">
        <f>'報告書（事業主控）'!AH113</f>
        <v>0</v>
      </c>
      <c r="K70" s="92">
        <f>'報告書（事業主控）'!AN113</f>
        <v>0</v>
      </c>
      <c r="L70" s="92">
        <f t="shared" si="17"/>
        <v>0</v>
      </c>
      <c r="M70" s="92">
        <f t="shared" si="22"/>
        <v>0</v>
      </c>
      <c r="N70" s="92">
        <f t="shared" si="21"/>
        <v>0</v>
      </c>
      <c r="O70" s="92">
        <f t="shared" si="23"/>
        <v>0</v>
      </c>
      <c r="R70" s="92">
        <f>IF(AND(J70=0,C70&gt;=設定シート!E$85,C70&lt;=設定シート!G$85),1,0)</f>
        <v>0</v>
      </c>
    </row>
    <row r="71" spans="1:18" ht="15" customHeight="1">
      <c r="B71" s="92">
        <v>8</v>
      </c>
      <c r="C71" s="92" t="str">
        <f>'報告書（事業主控）'!AV115</f>
        <v/>
      </c>
      <c r="E71" s="92">
        <f>'報告書（事業主控）'!$F$119</f>
        <v>0</v>
      </c>
      <c r="F71" s="92" t="str">
        <f>'報告書（事業主控）'!AW115</f>
        <v>下</v>
      </c>
      <c r="G71" s="92" t="str">
        <f>IF(ISERROR(VLOOKUP(E71,労務比率,'報告書（事業主控）'!AX115,FALSE)),"",VLOOKUP(E71,労務比率,'報告書（事業主控）'!AX115,FALSE))</f>
        <v/>
      </c>
      <c r="H71" s="92" t="str">
        <f>IF(ISERROR(VLOOKUP(E71,労務比率,'報告書（事業主控）'!AX115+1,FALSE)),"",VLOOKUP(E71,労務比率,'報告書（事業主控）'!AX115+1,FALSE))</f>
        <v/>
      </c>
      <c r="I71" s="92">
        <f>'報告書（事業主控）'!AH116</f>
        <v>0</v>
      </c>
      <c r="J71" s="92">
        <f>'報告書（事業主控）'!AH115</f>
        <v>0</v>
      </c>
      <c r="K71" s="92">
        <f>'報告書（事業主控）'!AN115</f>
        <v>0</v>
      </c>
      <c r="L71" s="92">
        <f t="shared" si="17"/>
        <v>0</v>
      </c>
      <c r="M71" s="92">
        <f t="shared" si="22"/>
        <v>0</v>
      </c>
      <c r="N71" s="92">
        <f t="shared" si="21"/>
        <v>0</v>
      </c>
      <c r="O71" s="92">
        <f t="shared" si="23"/>
        <v>0</v>
      </c>
      <c r="R71" s="92">
        <f>IF(AND(J71=0,C71&gt;=設定シート!E$85,C71&lt;=設定シート!G$85),1,0)</f>
        <v>0</v>
      </c>
    </row>
    <row r="72" spans="1:18" ht="15" customHeight="1">
      <c r="B72" s="92">
        <v>9</v>
      </c>
      <c r="C72" s="92" t="str">
        <f>'報告書（事業主控）'!AV117</f>
        <v/>
      </c>
      <c r="E72" s="92">
        <f>'報告書（事業主控）'!$F$119</f>
        <v>0</v>
      </c>
      <c r="F72" s="92" t="str">
        <f>'報告書（事業主控）'!AW117</f>
        <v>下</v>
      </c>
      <c r="G72" s="92" t="str">
        <f>IF(ISERROR(VLOOKUP(E72,労務比率,'報告書（事業主控）'!AX117,FALSE)),"",VLOOKUP(E72,労務比率,'報告書（事業主控）'!AX117,FALSE))</f>
        <v/>
      </c>
      <c r="H72" s="92" t="str">
        <f>IF(ISERROR(VLOOKUP(E72,労務比率,'報告書（事業主控）'!AX117+1,FALSE)),"",VLOOKUP(E72,労務比率,'報告書（事業主控）'!AX117+1,FALSE))</f>
        <v/>
      </c>
      <c r="I72" s="92">
        <f>'報告書（事業主控）'!AH118</f>
        <v>0</v>
      </c>
      <c r="J72" s="92">
        <f>'報告書（事業主控）'!AH117</f>
        <v>0</v>
      </c>
      <c r="K72" s="92">
        <f>'報告書（事業主控）'!AN117</f>
        <v>0</v>
      </c>
      <c r="L72" s="92">
        <f t="shared" si="17"/>
        <v>0</v>
      </c>
      <c r="M72" s="92">
        <f t="shared" si="22"/>
        <v>0</v>
      </c>
      <c r="N72" s="92">
        <f t="shared" si="21"/>
        <v>0</v>
      </c>
      <c r="O72" s="92">
        <f t="shared" si="23"/>
        <v>0</v>
      </c>
      <c r="R72" s="92">
        <f>IF(AND(J72=0,C72&gt;=設定シート!E$85,C72&lt;=設定シート!G$85),1,0)</f>
        <v>0</v>
      </c>
    </row>
    <row r="73" spans="1:18" ht="15" customHeight="1">
      <c r="A73" s="92">
        <v>4</v>
      </c>
      <c r="B73" s="92">
        <v>1</v>
      </c>
      <c r="C73" s="92" t="e">
        <f>'報告書（事業主控）'!#REF!</f>
        <v>#REF!</v>
      </c>
      <c r="E73" s="92" t="e">
        <f>'報告書（事業主控）'!#REF!</f>
        <v>#REF!</v>
      </c>
      <c r="F73" s="92" t="e">
        <f>'報告書（事業主控）'!#REF!</f>
        <v>#REF!</v>
      </c>
      <c r="G73" s="92" t="str">
        <f>IF(ISERROR(VLOOKUP(E73,労務比率,'報告書（事業主控）'!#REF!,FALSE)),"",VLOOKUP(E73,労務比率,'報告書（事業主控）'!#REF!,FALSE))</f>
        <v/>
      </c>
      <c r="H73" s="92" t="str">
        <f>IF(ISERROR(VLOOKUP(E73,労務比率,'報告書（事業主控）'!#REF!+1,FALSE)),"",VLOOKUP(E73,労務比率,'報告書（事業主控）'!#REF!+1,FALSE))</f>
        <v/>
      </c>
      <c r="I73" s="92" t="e">
        <f>'報告書（事業主控）'!#REF!</f>
        <v>#REF!</v>
      </c>
      <c r="J73" s="92" t="e">
        <f>'報告書（事業主控）'!#REF!</f>
        <v>#REF!</v>
      </c>
      <c r="K73" s="92" t="e">
        <f>'報告書（事業主控）'!#REF!</f>
        <v>#REF!</v>
      </c>
      <c r="L73" s="92">
        <f t="shared" si="17"/>
        <v>0</v>
      </c>
      <c r="M73" s="92">
        <f t="shared" si="22"/>
        <v>0</v>
      </c>
      <c r="N73" s="92" t="e">
        <f t="shared" si="21"/>
        <v>#REF!</v>
      </c>
      <c r="O73" s="92" t="e">
        <f t="shared" si="23"/>
        <v>#REF!</v>
      </c>
      <c r="P73" s="92">
        <f>INT(SUMIF(O73:O81,0,I73:I81)*105/108)</f>
        <v>0</v>
      </c>
      <c r="Q73" s="92">
        <f>INT(P73*IF(COUNTIF(R73:R81,1)=0,0,SUMIF(R73:R81,1,G73:G81)/COUNTIF(R73:R81,1))/100)</f>
        <v>0</v>
      </c>
      <c r="R73" s="92" t="e">
        <f>IF(AND(J73=0,C73&gt;=設定シート!E$85,C73&lt;=設定シート!G$85),1,0)</f>
        <v>#REF!</v>
      </c>
    </row>
    <row r="74" spans="1:18" ht="15" customHeight="1">
      <c r="B74" s="92">
        <v>2</v>
      </c>
      <c r="C74" s="92" t="e">
        <f>'報告書（事業主控）'!#REF!</f>
        <v>#REF!</v>
      </c>
      <c r="E74" s="92" t="e">
        <f>'報告書（事業主控）'!#REF!</f>
        <v>#REF!</v>
      </c>
      <c r="F74" s="92" t="e">
        <f>'報告書（事業主控）'!#REF!</f>
        <v>#REF!</v>
      </c>
      <c r="G74" s="92" t="str">
        <f>IF(ISERROR(VLOOKUP(E74,労務比率,'報告書（事業主控）'!#REF!,FALSE)),"",VLOOKUP(E74,労務比率,'報告書（事業主控）'!#REF!,FALSE))</f>
        <v/>
      </c>
      <c r="H74" s="92" t="str">
        <f>IF(ISERROR(VLOOKUP(E74,労務比率,'報告書（事業主控）'!#REF!+1,FALSE)),"",VLOOKUP(E74,労務比率,'報告書（事業主控）'!#REF!+1,FALSE))</f>
        <v/>
      </c>
      <c r="I74" s="92" t="e">
        <f>'報告書（事業主控）'!#REF!</f>
        <v>#REF!</v>
      </c>
      <c r="J74" s="92" t="e">
        <f>'報告書（事業主控）'!#REF!</f>
        <v>#REF!</v>
      </c>
      <c r="K74" s="92" t="e">
        <f>'報告書（事業主控）'!#REF!</f>
        <v>#REF!</v>
      </c>
      <c r="L74" s="92">
        <f t="shared" si="17"/>
        <v>0</v>
      </c>
      <c r="M74" s="92">
        <f t="shared" si="22"/>
        <v>0</v>
      </c>
      <c r="N74" s="92" t="e">
        <f t="shared" si="21"/>
        <v>#REF!</v>
      </c>
      <c r="O74" s="92" t="e">
        <f t="shared" ref="O74:O84" si="24">IF(I74=N74,IF(ISERROR(ROUNDDOWN(I74*G74/100,0)+K74),0,ROUNDDOWN(I74*G74/100,0)+K74),0)</f>
        <v>#REF!</v>
      </c>
      <c r="R74" s="92" t="e">
        <f>IF(AND(J74=0,C74&gt;=設定シート!E$85,C74&lt;=設定シート!G$85),1,0)</f>
        <v>#REF!</v>
      </c>
    </row>
    <row r="75" spans="1:18" ht="15" customHeight="1">
      <c r="B75" s="92">
        <v>3</v>
      </c>
      <c r="C75" s="92" t="e">
        <f>'報告書（事業主控）'!#REF!</f>
        <v>#REF!</v>
      </c>
      <c r="E75" s="92" t="e">
        <f>'報告書（事業主控）'!#REF!</f>
        <v>#REF!</v>
      </c>
      <c r="F75" s="92" t="e">
        <f>'報告書（事業主控）'!#REF!</f>
        <v>#REF!</v>
      </c>
      <c r="G75" s="92" t="str">
        <f>IF(ISERROR(VLOOKUP(E75,労務比率,'報告書（事業主控）'!#REF!,FALSE)),"",VLOOKUP(E75,労務比率,'報告書（事業主控）'!#REF!,FALSE))</f>
        <v/>
      </c>
      <c r="H75" s="92" t="str">
        <f>IF(ISERROR(VLOOKUP(E75,労務比率,'報告書（事業主控）'!#REF!+1,FALSE)),"",VLOOKUP(E75,労務比率,'報告書（事業主控）'!#REF!+1,FALSE))</f>
        <v/>
      </c>
      <c r="I75" s="92" t="e">
        <f>'報告書（事業主控）'!#REF!</f>
        <v>#REF!</v>
      </c>
      <c r="J75" s="92" t="e">
        <f>'報告書（事業主控）'!#REF!</f>
        <v>#REF!</v>
      </c>
      <c r="K75" s="92" t="e">
        <f>'報告書（事業主控）'!#REF!</f>
        <v>#REF!</v>
      </c>
      <c r="L75" s="92">
        <f t="shared" si="17"/>
        <v>0</v>
      </c>
      <c r="M75" s="92">
        <f t="shared" si="22"/>
        <v>0</v>
      </c>
      <c r="N75" s="92" t="e">
        <f t="shared" si="21"/>
        <v>#REF!</v>
      </c>
      <c r="O75" s="92" t="e">
        <f t="shared" si="24"/>
        <v>#REF!</v>
      </c>
      <c r="R75" s="92" t="e">
        <f>IF(AND(J75=0,C75&gt;=設定シート!E$85,C75&lt;=設定シート!G$85),1,0)</f>
        <v>#REF!</v>
      </c>
    </row>
    <row r="76" spans="1:18" ht="15" customHeight="1">
      <c r="B76" s="92">
        <v>4</v>
      </c>
      <c r="C76" s="92" t="e">
        <f>'報告書（事業主控）'!#REF!</f>
        <v>#REF!</v>
      </c>
      <c r="E76" s="92" t="e">
        <f>'報告書（事業主控）'!#REF!</f>
        <v>#REF!</v>
      </c>
      <c r="F76" s="92" t="e">
        <f>'報告書（事業主控）'!#REF!</f>
        <v>#REF!</v>
      </c>
      <c r="G76" s="92" t="str">
        <f>IF(ISERROR(VLOOKUP(E76,労務比率,'報告書（事業主控）'!#REF!,FALSE)),"",VLOOKUP(E76,労務比率,'報告書（事業主控）'!#REF!,FALSE))</f>
        <v/>
      </c>
      <c r="H76" s="92" t="str">
        <f>IF(ISERROR(VLOOKUP(E76,労務比率,'報告書（事業主控）'!#REF!+1,FALSE)),"",VLOOKUP(E76,労務比率,'報告書（事業主控）'!#REF!+1,FALSE))</f>
        <v/>
      </c>
      <c r="I76" s="92" t="e">
        <f>'報告書（事業主控）'!#REF!</f>
        <v>#REF!</v>
      </c>
      <c r="J76" s="92" t="e">
        <f>'報告書（事業主控）'!#REF!</f>
        <v>#REF!</v>
      </c>
      <c r="K76" s="92" t="e">
        <f>'報告書（事業主控）'!#REF!</f>
        <v>#REF!</v>
      </c>
      <c r="L76" s="92">
        <f t="shared" si="17"/>
        <v>0</v>
      </c>
      <c r="M76" s="92">
        <f t="shared" si="22"/>
        <v>0</v>
      </c>
      <c r="N76" s="92" t="e">
        <f t="shared" si="21"/>
        <v>#REF!</v>
      </c>
      <c r="O76" s="92" t="e">
        <f t="shared" si="24"/>
        <v>#REF!</v>
      </c>
      <c r="R76" s="92" t="e">
        <f>IF(AND(J76=0,C76&gt;=設定シート!E$85,C76&lt;=設定シート!G$85),1,0)</f>
        <v>#REF!</v>
      </c>
    </row>
    <row r="77" spans="1:18" ht="15" customHeight="1">
      <c r="B77" s="92">
        <v>5</v>
      </c>
      <c r="C77" s="92" t="e">
        <f>'報告書（事業主控）'!#REF!</f>
        <v>#REF!</v>
      </c>
      <c r="E77" s="92" t="e">
        <f>'報告書（事業主控）'!#REF!</f>
        <v>#REF!</v>
      </c>
      <c r="F77" s="92" t="e">
        <f>'報告書（事業主控）'!#REF!</f>
        <v>#REF!</v>
      </c>
      <c r="G77" s="92" t="str">
        <f>IF(ISERROR(VLOOKUP(E77,労務比率,'報告書（事業主控）'!#REF!,FALSE)),"",VLOOKUP(E77,労務比率,'報告書（事業主控）'!#REF!,FALSE))</f>
        <v/>
      </c>
      <c r="H77" s="92" t="str">
        <f>IF(ISERROR(VLOOKUP(E77,労務比率,'報告書（事業主控）'!#REF!+1,FALSE)),"",VLOOKUP(E77,労務比率,'報告書（事業主控）'!#REF!+1,FALSE))</f>
        <v/>
      </c>
      <c r="I77" s="92" t="e">
        <f>'報告書（事業主控）'!#REF!</f>
        <v>#REF!</v>
      </c>
      <c r="J77" s="92" t="e">
        <f>'報告書（事業主控）'!#REF!</f>
        <v>#REF!</v>
      </c>
      <c r="K77" s="92" t="e">
        <f>'報告書（事業主控）'!#REF!</f>
        <v>#REF!</v>
      </c>
      <c r="L77" s="92">
        <f t="shared" si="17"/>
        <v>0</v>
      </c>
      <c r="M77" s="92">
        <f t="shared" si="22"/>
        <v>0</v>
      </c>
      <c r="N77" s="92" t="e">
        <f t="shared" si="21"/>
        <v>#REF!</v>
      </c>
      <c r="O77" s="92" t="e">
        <f t="shared" si="24"/>
        <v>#REF!</v>
      </c>
      <c r="R77" s="92" t="e">
        <f>IF(AND(J77=0,C77&gt;=設定シート!E$85,C77&lt;=設定シート!G$85),1,0)</f>
        <v>#REF!</v>
      </c>
    </row>
    <row r="78" spans="1:18" ht="15" customHeight="1">
      <c r="B78" s="92">
        <v>6</v>
      </c>
      <c r="C78" s="92" t="e">
        <f>'報告書（事業主控）'!#REF!</f>
        <v>#REF!</v>
      </c>
      <c r="E78" s="92" t="e">
        <f>'報告書（事業主控）'!#REF!</f>
        <v>#REF!</v>
      </c>
      <c r="F78" s="92" t="e">
        <f>'報告書（事業主控）'!#REF!</f>
        <v>#REF!</v>
      </c>
      <c r="G78" s="92" t="str">
        <f>IF(ISERROR(VLOOKUP(E78,労務比率,'報告書（事業主控）'!#REF!,FALSE)),"",VLOOKUP(E78,労務比率,'報告書（事業主控）'!#REF!,FALSE))</f>
        <v/>
      </c>
      <c r="H78" s="92" t="str">
        <f>IF(ISERROR(VLOOKUP(E78,労務比率,'報告書（事業主控）'!#REF!+1,FALSE)),"",VLOOKUP(E78,労務比率,'報告書（事業主控）'!#REF!+1,FALSE))</f>
        <v/>
      </c>
      <c r="I78" s="92" t="e">
        <f>'報告書（事業主控）'!#REF!</f>
        <v>#REF!</v>
      </c>
      <c r="J78" s="92" t="e">
        <f>'報告書（事業主控）'!#REF!</f>
        <v>#REF!</v>
      </c>
      <c r="K78" s="92" t="e">
        <f>'報告書（事業主控）'!#REF!</f>
        <v>#REF!</v>
      </c>
      <c r="L78" s="92">
        <f t="shared" si="17"/>
        <v>0</v>
      </c>
      <c r="M78" s="92">
        <f t="shared" si="22"/>
        <v>0</v>
      </c>
      <c r="N78" s="92" t="e">
        <f t="shared" si="21"/>
        <v>#REF!</v>
      </c>
      <c r="O78" s="92" t="e">
        <f t="shared" si="24"/>
        <v>#REF!</v>
      </c>
      <c r="R78" s="92" t="e">
        <f>IF(AND(J78=0,C78&gt;=設定シート!E$85,C78&lt;=設定シート!G$85),1,0)</f>
        <v>#REF!</v>
      </c>
    </row>
    <row r="79" spans="1:18" ht="15" customHeight="1">
      <c r="B79" s="92">
        <v>7</v>
      </c>
      <c r="C79" s="92" t="e">
        <f>'報告書（事業主控）'!#REF!</f>
        <v>#REF!</v>
      </c>
      <c r="E79" s="92" t="e">
        <f>'報告書（事業主控）'!#REF!</f>
        <v>#REF!</v>
      </c>
      <c r="F79" s="92" t="e">
        <f>'報告書（事業主控）'!#REF!</f>
        <v>#REF!</v>
      </c>
      <c r="G79" s="92" t="str">
        <f>IF(ISERROR(VLOOKUP(E79,労務比率,'報告書（事業主控）'!#REF!,FALSE)),"",VLOOKUP(E79,労務比率,'報告書（事業主控）'!#REF!,FALSE))</f>
        <v/>
      </c>
      <c r="H79" s="92" t="str">
        <f>IF(ISERROR(VLOOKUP(E79,労務比率,'報告書（事業主控）'!#REF!+1,FALSE)),"",VLOOKUP(E79,労務比率,'報告書（事業主控）'!#REF!+1,FALSE))</f>
        <v/>
      </c>
      <c r="I79" s="92" t="e">
        <f>'報告書（事業主控）'!#REF!</f>
        <v>#REF!</v>
      </c>
      <c r="J79" s="92" t="e">
        <f>'報告書（事業主控）'!#REF!</f>
        <v>#REF!</v>
      </c>
      <c r="K79" s="92" t="e">
        <f>'報告書（事業主控）'!#REF!</f>
        <v>#REF!</v>
      </c>
      <c r="L79" s="92">
        <f t="shared" si="17"/>
        <v>0</v>
      </c>
      <c r="M79" s="92">
        <f t="shared" si="22"/>
        <v>0</v>
      </c>
      <c r="N79" s="92" t="e">
        <f t="shared" si="21"/>
        <v>#REF!</v>
      </c>
      <c r="O79" s="92" t="e">
        <f t="shared" si="24"/>
        <v>#REF!</v>
      </c>
      <c r="R79" s="92" t="e">
        <f>IF(AND(J79=0,C79&gt;=設定シート!E$85,C79&lt;=設定シート!G$85),1,0)</f>
        <v>#REF!</v>
      </c>
    </row>
    <row r="80" spans="1:18" ht="15" customHeight="1">
      <c r="B80" s="92">
        <v>8</v>
      </c>
      <c r="C80" s="92" t="e">
        <f>'報告書（事業主控）'!#REF!</f>
        <v>#REF!</v>
      </c>
      <c r="E80" s="92" t="e">
        <f>'報告書（事業主控）'!#REF!</f>
        <v>#REF!</v>
      </c>
      <c r="F80" s="92" t="e">
        <f>'報告書（事業主控）'!#REF!</f>
        <v>#REF!</v>
      </c>
      <c r="G80" s="92" t="str">
        <f>IF(ISERROR(VLOOKUP(E80,労務比率,'報告書（事業主控）'!#REF!,FALSE)),"",VLOOKUP(E80,労務比率,'報告書（事業主控）'!#REF!,FALSE))</f>
        <v/>
      </c>
      <c r="H80" s="92" t="str">
        <f>IF(ISERROR(VLOOKUP(E80,労務比率,'報告書（事業主控）'!#REF!+1,FALSE)),"",VLOOKUP(E80,労務比率,'報告書（事業主控）'!#REF!+1,FALSE))</f>
        <v/>
      </c>
      <c r="I80" s="92" t="e">
        <f>'報告書（事業主控）'!#REF!</f>
        <v>#REF!</v>
      </c>
      <c r="J80" s="92" t="e">
        <f>'報告書（事業主控）'!#REF!</f>
        <v>#REF!</v>
      </c>
      <c r="K80" s="92" t="e">
        <f>'報告書（事業主控）'!#REF!</f>
        <v>#REF!</v>
      </c>
      <c r="L80" s="92">
        <f t="shared" si="17"/>
        <v>0</v>
      </c>
      <c r="M80" s="92">
        <f t="shared" si="22"/>
        <v>0</v>
      </c>
      <c r="N80" s="92" t="e">
        <f t="shared" si="21"/>
        <v>#REF!</v>
      </c>
      <c r="O80" s="92" t="e">
        <f t="shared" si="24"/>
        <v>#REF!</v>
      </c>
      <c r="R80" s="92" t="e">
        <f>IF(AND(J80=0,C80&gt;=設定シート!E$85,C80&lt;=設定シート!G$85),1,0)</f>
        <v>#REF!</v>
      </c>
    </row>
    <row r="81" spans="1:18" ht="15" customHeight="1">
      <c r="B81" s="92">
        <v>9</v>
      </c>
      <c r="C81" s="92" t="e">
        <f>'報告書（事業主控）'!#REF!</f>
        <v>#REF!</v>
      </c>
      <c r="E81" s="92" t="e">
        <f>'報告書（事業主控）'!#REF!</f>
        <v>#REF!</v>
      </c>
      <c r="F81" s="92" t="e">
        <f>'報告書（事業主控）'!#REF!</f>
        <v>#REF!</v>
      </c>
      <c r="G81" s="92" t="str">
        <f>IF(ISERROR(VLOOKUP(E81,労務比率,'報告書（事業主控）'!#REF!,FALSE)),"",VLOOKUP(E81,労務比率,'報告書（事業主控）'!#REF!,FALSE))</f>
        <v/>
      </c>
      <c r="H81" s="92" t="str">
        <f>IF(ISERROR(VLOOKUP(E81,労務比率,'報告書（事業主控）'!#REF!+1,FALSE)),"",VLOOKUP(E81,労務比率,'報告書（事業主控）'!#REF!+1,FALSE))</f>
        <v/>
      </c>
      <c r="I81" s="92" t="e">
        <f>'報告書（事業主控）'!#REF!</f>
        <v>#REF!</v>
      </c>
      <c r="J81" s="92" t="e">
        <f>'報告書（事業主控）'!#REF!</f>
        <v>#REF!</v>
      </c>
      <c r="K81" s="92" t="e">
        <f>'報告書（事業主控）'!#REF!</f>
        <v>#REF!</v>
      </c>
      <c r="L81" s="92">
        <f t="shared" si="17"/>
        <v>0</v>
      </c>
      <c r="M81" s="92">
        <f t="shared" si="22"/>
        <v>0</v>
      </c>
      <c r="N81" s="92" t="e">
        <f t="shared" si="21"/>
        <v>#REF!</v>
      </c>
      <c r="O81" s="92" t="e">
        <f t="shared" si="24"/>
        <v>#REF!</v>
      </c>
      <c r="R81" s="92" t="e">
        <f>IF(AND(J81=0,C81&gt;=設定シート!E$85,C81&lt;=設定シート!G$85),1,0)</f>
        <v>#REF!</v>
      </c>
    </row>
    <row r="82" spans="1:18" ht="15" customHeight="1">
      <c r="A82" s="92">
        <v>5</v>
      </c>
      <c r="B82" s="92">
        <v>1</v>
      </c>
      <c r="C82" s="92" t="e">
        <f>'報告書（事業主控）'!#REF!</f>
        <v>#REF!</v>
      </c>
      <c r="E82" s="92" t="e">
        <f>'報告書（事業主控）'!#REF!</f>
        <v>#REF!</v>
      </c>
      <c r="F82" s="92" t="e">
        <f>'報告書（事業主控）'!#REF!</f>
        <v>#REF!</v>
      </c>
      <c r="G82" s="92" t="str">
        <f>IF(ISERROR(VLOOKUP(E82,労務比率,'報告書（事業主控）'!#REF!,FALSE)),"",VLOOKUP(E82,労務比率,'報告書（事業主控）'!#REF!,FALSE))</f>
        <v/>
      </c>
      <c r="H82" s="92" t="str">
        <f>IF(ISERROR(VLOOKUP(E82,労務比率,'報告書（事業主控）'!#REF!+1,FALSE)),"",VLOOKUP(E82,労務比率,'報告書（事業主控）'!#REF!+1,FALSE))</f>
        <v/>
      </c>
      <c r="I82" s="92" t="e">
        <f>'報告書（事業主控）'!#REF!</f>
        <v>#REF!</v>
      </c>
      <c r="J82" s="92" t="e">
        <f>'報告書（事業主控）'!#REF!</f>
        <v>#REF!</v>
      </c>
      <c r="K82" s="92" t="e">
        <f>'報告書（事業主控）'!#REF!</f>
        <v>#REF!</v>
      </c>
      <c r="L82" s="92">
        <f t="shared" si="17"/>
        <v>0</v>
      </c>
      <c r="M82" s="92">
        <f t="shared" si="22"/>
        <v>0</v>
      </c>
      <c r="N82" s="92" t="e">
        <f t="shared" si="21"/>
        <v>#REF!</v>
      </c>
      <c r="O82" s="92" t="e">
        <f t="shared" si="24"/>
        <v>#REF!</v>
      </c>
      <c r="P82" s="92">
        <f>INT(SUMIF(O82:O90,0,I82:I90)*105/108)</f>
        <v>0</v>
      </c>
      <c r="Q82" s="92">
        <f>INT(P82*IF(COUNTIF(R82:R90,1)=0,0,SUMIF(R82:R90,1,G82:G90)/COUNTIF(R82:R90,1))/100)</f>
        <v>0</v>
      </c>
      <c r="R82" s="92" t="e">
        <f>IF(AND(J82=0,C82&gt;=設定シート!E$85,C82&lt;=設定シート!G$85),1,0)</f>
        <v>#REF!</v>
      </c>
    </row>
    <row r="83" spans="1:18" ht="15" customHeight="1">
      <c r="B83" s="92">
        <v>2</v>
      </c>
      <c r="C83" s="92" t="e">
        <f>'報告書（事業主控）'!#REF!</f>
        <v>#REF!</v>
      </c>
      <c r="E83" s="92" t="e">
        <f>'報告書（事業主控）'!#REF!</f>
        <v>#REF!</v>
      </c>
      <c r="F83" s="92" t="e">
        <f>'報告書（事業主控）'!#REF!</f>
        <v>#REF!</v>
      </c>
      <c r="G83" s="92" t="str">
        <f>IF(ISERROR(VLOOKUP(E83,労務比率,'報告書（事業主控）'!#REF!,FALSE)),"",VLOOKUP(E83,労務比率,'報告書（事業主控）'!#REF!,FALSE))</f>
        <v/>
      </c>
      <c r="H83" s="92" t="str">
        <f>IF(ISERROR(VLOOKUP(E83,労務比率,'報告書（事業主控）'!#REF!+1,FALSE)),"",VLOOKUP(E83,労務比率,'報告書（事業主控）'!#REF!+1,FALSE))</f>
        <v/>
      </c>
      <c r="I83" s="92" t="e">
        <f>'報告書（事業主控）'!#REF!</f>
        <v>#REF!</v>
      </c>
      <c r="J83" s="92" t="e">
        <f>'報告書（事業主控）'!#REF!</f>
        <v>#REF!</v>
      </c>
      <c r="K83" s="92" t="e">
        <f>'報告書（事業主控）'!#REF!</f>
        <v>#REF!</v>
      </c>
      <c r="L83" s="92">
        <f t="shared" si="17"/>
        <v>0</v>
      </c>
      <c r="M83" s="92">
        <f t="shared" si="22"/>
        <v>0</v>
      </c>
      <c r="N83" s="92" t="e">
        <f t="shared" si="21"/>
        <v>#REF!</v>
      </c>
      <c r="O83" s="92" t="e">
        <f t="shared" si="24"/>
        <v>#REF!</v>
      </c>
      <c r="R83" s="92" t="e">
        <f>IF(AND(J83=0,C83&gt;=設定シート!E$85,C83&lt;=設定シート!G$85),1,0)</f>
        <v>#REF!</v>
      </c>
    </row>
    <row r="84" spans="1:18" ht="15" customHeight="1">
      <c r="B84" s="92">
        <v>3</v>
      </c>
      <c r="C84" s="92" t="e">
        <f>'報告書（事業主控）'!#REF!</f>
        <v>#REF!</v>
      </c>
      <c r="E84" s="92" t="e">
        <f>'報告書（事業主控）'!#REF!</f>
        <v>#REF!</v>
      </c>
      <c r="F84" s="92" t="e">
        <f>'報告書（事業主控）'!#REF!</f>
        <v>#REF!</v>
      </c>
      <c r="G84" s="92" t="str">
        <f>IF(ISERROR(VLOOKUP(E84,労務比率,'報告書（事業主控）'!#REF!,FALSE)),"",VLOOKUP(E84,労務比率,'報告書（事業主控）'!#REF!,FALSE))</f>
        <v/>
      </c>
      <c r="H84" s="92" t="str">
        <f>IF(ISERROR(VLOOKUP(E84,労務比率,'報告書（事業主控）'!#REF!+1,FALSE)),"",VLOOKUP(E84,労務比率,'報告書（事業主控）'!#REF!+1,FALSE))</f>
        <v/>
      </c>
      <c r="I84" s="92" t="e">
        <f>'報告書（事業主控）'!#REF!</f>
        <v>#REF!</v>
      </c>
      <c r="J84" s="92" t="e">
        <f>'報告書（事業主控）'!#REF!</f>
        <v>#REF!</v>
      </c>
      <c r="K84" s="92" t="e">
        <f>'報告書（事業主控）'!#REF!</f>
        <v>#REF!</v>
      </c>
      <c r="L84" s="92">
        <f t="shared" si="17"/>
        <v>0</v>
      </c>
      <c r="M84" s="92">
        <f t="shared" si="22"/>
        <v>0</v>
      </c>
      <c r="N84" s="92" t="e">
        <f t="shared" si="21"/>
        <v>#REF!</v>
      </c>
      <c r="O84" s="92" t="e">
        <f t="shared" si="24"/>
        <v>#REF!</v>
      </c>
      <c r="R84" s="92" t="e">
        <f>IF(AND(J84=0,C84&gt;=設定シート!E$85,C84&lt;=設定シート!G$85),1,0)</f>
        <v>#REF!</v>
      </c>
    </row>
    <row r="85" spans="1:18" ht="15" customHeight="1">
      <c r="B85" s="92">
        <v>4</v>
      </c>
      <c r="C85" s="92" t="e">
        <f>'報告書（事業主控）'!#REF!</f>
        <v>#REF!</v>
      </c>
      <c r="E85" s="92" t="e">
        <f>'報告書（事業主控）'!#REF!</f>
        <v>#REF!</v>
      </c>
      <c r="F85" s="92" t="e">
        <f>'報告書（事業主控）'!#REF!</f>
        <v>#REF!</v>
      </c>
      <c r="G85" s="92" t="str">
        <f>IF(ISERROR(VLOOKUP(E85,労務比率,'報告書（事業主控）'!#REF!,FALSE)),"",VLOOKUP(E85,労務比率,'報告書（事業主控）'!#REF!,FALSE))</f>
        <v/>
      </c>
      <c r="H85" s="92" t="str">
        <f>IF(ISERROR(VLOOKUP(E85,労務比率,'報告書（事業主控）'!#REF!+1,FALSE)),"",VLOOKUP(E85,労務比率,'報告書（事業主控）'!#REF!+1,FALSE))</f>
        <v/>
      </c>
      <c r="I85" s="92" t="e">
        <f>'報告書（事業主控）'!#REF!</f>
        <v>#REF!</v>
      </c>
      <c r="J85" s="92" t="e">
        <f>'報告書（事業主控）'!#REF!</f>
        <v>#REF!</v>
      </c>
      <c r="K85" s="92" t="e">
        <f>'報告書（事業主控）'!#REF!</f>
        <v>#REF!</v>
      </c>
      <c r="L85" s="92">
        <f t="shared" si="17"/>
        <v>0</v>
      </c>
      <c r="M85" s="92">
        <f t="shared" si="22"/>
        <v>0</v>
      </c>
      <c r="N85" s="92" t="e">
        <f t="shared" si="21"/>
        <v>#REF!</v>
      </c>
      <c r="O85" s="92" t="e">
        <f t="shared" ref="O85:O148" si="25">IF(I85=N85,IF(ISERROR(ROUNDDOWN(I85*G85/100,0)+K85),0,ROUNDDOWN(I85*G85/100,0)+K85),0)</f>
        <v>#REF!</v>
      </c>
      <c r="R85" s="92" t="e">
        <f>IF(AND(J85=0,C85&gt;=設定シート!E$85,C85&lt;=設定シート!G$85),1,0)</f>
        <v>#REF!</v>
      </c>
    </row>
    <row r="86" spans="1:18" ht="15" customHeight="1">
      <c r="B86" s="92">
        <v>5</v>
      </c>
      <c r="C86" s="92" t="e">
        <f>'報告書（事業主控）'!#REF!</f>
        <v>#REF!</v>
      </c>
      <c r="E86" s="92" t="e">
        <f>'報告書（事業主控）'!#REF!</f>
        <v>#REF!</v>
      </c>
      <c r="F86" s="92" t="e">
        <f>'報告書（事業主控）'!#REF!</f>
        <v>#REF!</v>
      </c>
      <c r="G86" s="92" t="str">
        <f>IF(ISERROR(VLOOKUP(E86,労務比率,'報告書（事業主控）'!#REF!,FALSE)),"",VLOOKUP(E86,労務比率,'報告書（事業主控）'!#REF!,FALSE))</f>
        <v/>
      </c>
      <c r="H86" s="92" t="str">
        <f>IF(ISERROR(VLOOKUP(E86,労務比率,'報告書（事業主控）'!#REF!+1,FALSE)),"",VLOOKUP(E86,労務比率,'報告書（事業主控）'!#REF!+1,FALSE))</f>
        <v/>
      </c>
      <c r="I86" s="92" t="e">
        <f>'報告書（事業主控）'!#REF!</f>
        <v>#REF!</v>
      </c>
      <c r="J86" s="92" t="e">
        <f>'報告書（事業主控）'!#REF!</f>
        <v>#REF!</v>
      </c>
      <c r="K86" s="92" t="e">
        <f>'報告書（事業主控）'!#REF!</f>
        <v>#REF!</v>
      </c>
      <c r="L86" s="92">
        <f t="shared" si="17"/>
        <v>0</v>
      </c>
      <c r="M86" s="92">
        <f t="shared" si="22"/>
        <v>0</v>
      </c>
      <c r="N86" s="92" t="e">
        <f t="shared" si="21"/>
        <v>#REF!</v>
      </c>
      <c r="O86" s="92" t="e">
        <f t="shared" si="25"/>
        <v>#REF!</v>
      </c>
      <c r="R86" s="92" t="e">
        <f>IF(AND(J86=0,C86&gt;=設定シート!E$85,C86&lt;=設定シート!G$85),1,0)</f>
        <v>#REF!</v>
      </c>
    </row>
    <row r="87" spans="1:18" ht="15" customHeight="1">
      <c r="B87" s="92">
        <v>6</v>
      </c>
      <c r="C87" s="92" t="e">
        <f>'報告書（事業主控）'!#REF!</f>
        <v>#REF!</v>
      </c>
      <c r="E87" s="92" t="e">
        <f>'報告書（事業主控）'!#REF!</f>
        <v>#REF!</v>
      </c>
      <c r="F87" s="92" t="e">
        <f>'報告書（事業主控）'!#REF!</f>
        <v>#REF!</v>
      </c>
      <c r="G87" s="92" t="str">
        <f>IF(ISERROR(VLOOKUP(E87,労務比率,'報告書（事業主控）'!#REF!,FALSE)),"",VLOOKUP(E87,労務比率,'報告書（事業主控）'!#REF!,FALSE))</f>
        <v/>
      </c>
      <c r="H87" s="92" t="str">
        <f>IF(ISERROR(VLOOKUP(E87,労務比率,'報告書（事業主控）'!#REF!+1,FALSE)),"",VLOOKUP(E87,労務比率,'報告書（事業主控）'!#REF!+1,FALSE))</f>
        <v/>
      </c>
      <c r="I87" s="92" t="e">
        <f>'報告書（事業主控）'!#REF!</f>
        <v>#REF!</v>
      </c>
      <c r="J87" s="92" t="e">
        <f>'報告書（事業主控）'!#REF!</f>
        <v>#REF!</v>
      </c>
      <c r="K87" s="92" t="e">
        <f>'報告書（事業主控）'!#REF!</f>
        <v>#REF!</v>
      </c>
      <c r="L87" s="92">
        <f t="shared" si="17"/>
        <v>0</v>
      </c>
      <c r="M87" s="92">
        <f t="shared" si="22"/>
        <v>0</v>
      </c>
      <c r="N87" s="92" t="e">
        <f t="shared" si="21"/>
        <v>#REF!</v>
      </c>
      <c r="O87" s="92" t="e">
        <f t="shared" si="25"/>
        <v>#REF!</v>
      </c>
      <c r="R87" s="92" t="e">
        <f>IF(AND(J87=0,C87&gt;=設定シート!E$85,C87&lt;=設定シート!G$85),1,0)</f>
        <v>#REF!</v>
      </c>
    </row>
    <row r="88" spans="1:18" ht="15" customHeight="1">
      <c r="B88" s="92">
        <v>7</v>
      </c>
      <c r="C88" s="92" t="e">
        <f>'報告書（事業主控）'!#REF!</f>
        <v>#REF!</v>
      </c>
      <c r="E88" s="92" t="e">
        <f>'報告書（事業主控）'!#REF!</f>
        <v>#REF!</v>
      </c>
      <c r="F88" s="92" t="e">
        <f>'報告書（事業主控）'!#REF!</f>
        <v>#REF!</v>
      </c>
      <c r="G88" s="92" t="str">
        <f>IF(ISERROR(VLOOKUP(E88,労務比率,'報告書（事業主控）'!#REF!,FALSE)),"",VLOOKUP(E88,労務比率,'報告書（事業主控）'!#REF!,FALSE))</f>
        <v/>
      </c>
      <c r="H88" s="92" t="str">
        <f>IF(ISERROR(VLOOKUP(E88,労務比率,'報告書（事業主控）'!#REF!+1,FALSE)),"",VLOOKUP(E88,労務比率,'報告書（事業主控）'!#REF!+1,FALSE))</f>
        <v/>
      </c>
      <c r="I88" s="92" t="e">
        <f>'報告書（事業主控）'!#REF!</f>
        <v>#REF!</v>
      </c>
      <c r="J88" s="92" t="e">
        <f>'報告書（事業主控）'!#REF!</f>
        <v>#REF!</v>
      </c>
      <c r="K88" s="92" t="e">
        <f>'報告書（事業主控）'!#REF!</f>
        <v>#REF!</v>
      </c>
      <c r="L88" s="92">
        <f t="shared" si="17"/>
        <v>0</v>
      </c>
      <c r="M88" s="92">
        <f t="shared" si="22"/>
        <v>0</v>
      </c>
      <c r="N88" s="92" t="e">
        <f t="shared" si="21"/>
        <v>#REF!</v>
      </c>
      <c r="O88" s="92" t="e">
        <f t="shared" si="25"/>
        <v>#REF!</v>
      </c>
      <c r="R88" s="92" t="e">
        <f>IF(AND(J88=0,C88&gt;=設定シート!E$85,C88&lt;=設定シート!G$85),1,0)</f>
        <v>#REF!</v>
      </c>
    </row>
    <row r="89" spans="1:18" ht="15" customHeight="1">
      <c r="B89" s="92">
        <v>8</v>
      </c>
      <c r="C89" s="92" t="e">
        <f>'報告書（事業主控）'!#REF!</f>
        <v>#REF!</v>
      </c>
      <c r="E89" s="92" t="e">
        <f>'報告書（事業主控）'!#REF!</f>
        <v>#REF!</v>
      </c>
      <c r="F89" s="92" t="e">
        <f>'報告書（事業主控）'!#REF!</f>
        <v>#REF!</v>
      </c>
      <c r="G89" s="92" t="str">
        <f>IF(ISERROR(VLOOKUP(E89,労務比率,'報告書（事業主控）'!#REF!,FALSE)),"",VLOOKUP(E89,労務比率,'報告書（事業主控）'!#REF!,FALSE))</f>
        <v/>
      </c>
      <c r="H89" s="92" t="str">
        <f>IF(ISERROR(VLOOKUP(E89,労務比率,'報告書（事業主控）'!#REF!+1,FALSE)),"",VLOOKUP(E89,労務比率,'報告書（事業主控）'!#REF!+1,FALSE))</f>
        <v/>
      </c>
      <c r="I89" s="92" t="e">
        <f>'報告書（事業主控）'!#REF!</f>
        <v>#REF!</v>
      </c>
      <c r="J89" s="92" t="e">
        <f>'報告書（事業主控）'!#REF!</f>
        <v>#REF!</v>
      </c>
      <c r="K89" s="92" t="e">
        <f>'報告書（事業主控）'!#REF!</f>
        <v>#REF!</v>
      </c>
      <c r="L89" s="92">
        <f t="shared" si="17"/>
        <v>0</v>
      </c>
      <c r="M89" s="92">
        <f t="shared" si="22"/>
        <v>0</v>
      </c>
      <c r="N89" s="92" t="e">
        <f t="shared" si="21"/>
        <v>#REF!</v>
      </c>
      <c r="O89" s="92" t="e">
        <f t="shared" si="25"/>
        <v>#REF!</v>
      </c>
      <c r="R89" s="92" t="e">
        <f>IF(AND(J89=0,C89&gt;=設定シート!E$85,C89&lt;=設定シート!G$85),1,0)</f>
        <v>#REF!</v>
      </c>
    </row>
    <row r="90" spans="1:18" ht="15" customHeight="1">
      <c r="B90" s="92">
        <v>9</v>
      </c>
      <c r="C90" s="92" t="e">
        <f>'報告書（事業主控）'!#REF!</f>
        <v>#REF!</v>
      </c>
      <c r="E90" s="92" t="e">
        <f>'報告書（事業主控）'!#REF!</f>
        <v>#REF!</v>
      </c>
      <c r="F90" s="92" t="e">
        <f>'報告書（事業主控）'!#REF!</f>
        <v>#REF!</v>
      </c>
      <c r="G90" s="92" t="str">
        <f>IF(ISERROR(VLOOKUP(E90,労務比率,'報告書（事業主控）'!#REF!,FALSE)),"",VLOOKUP(E90,労務比率,'報告書（事業主控）'!#REF!,FALSE))</f>
        <v/>
      </c>
      <c r="H90" s="92" t="str">
        <f>IF(ISERROR(VLOOKUP(E90,労務比率,'報告書（事業主控）'!#REF!+1,FALSE)),"",VLOOKUP(E90,労務比率,'報告書（事業主控）'!#REF!+1,FALSE))</f>
        <v/>
      </c>
      <c r="I90" s="92" t="e">
        <f>'報告書（事業主控）'!#REF!</f>
        <v>#REF!</v>
      </c>
      <c r="J90" s="92" t="e">
        <f>'報告書（事業主控）'!#REF!</f>
        <v>#REF!</v>
      </c>
      <c r="K90" s="92" t="e">
        <f>'報告書（事業主控）'!#REF!</f>
        <v>#REF!</v>
      </c>
      <c r="L90" s="92">
        <f t="shared" si="17"/>
        <v>0</v>
      </c>
      <c r="M90" s="92">
        <f t="shared" si="22"/>
        <v>0</v>
      </c>
      <c r="N90" s="92" t="e">
        <f t="shared" si="21"/>
        <v>#REF!</v>
      </c>
      <c r="O90" s="92" t="e">
        <f t="shared" si="25"/>
        <v>#REF!</v>
      </c>
      <c r="R90" s="92" t="e">
        <f>IF(AND(J90=0,C90&gt;=設定シート!E$85,C90&lt;=設定シート!G$85),1,0)</f>
        <v>#REF!</v>
      </c>
    </row>
    <row r="91" spans="1:18" ht="15" customHeight="1">
      <c r="A91" s="92">
        <v>6</v>
      </c>
      <c r="B91" s="92">
        <v>1</v>
      </c>
      <c r="C91" s="92" t="e">
        <f>'報告書（事業主控）'!#REF!</f>
        <v>#REF!</v>
      </c>
      <c r="E91" s="92" t="e">
        <f>'報告書（事業主控）'!#REF!</f>
        <v>#REF!</v>
      </c>
      <c r="F91" s="92" t="e">
        <f>'報告書（事業主控）'!#REF!</f>
        <v>#REF!</v>
      </c>
      <c r="G91" s="92" t="str">
        <f>IF(ISERROR(VLOOKUP(E91,労務比率,'報告書（事業主控）'!#REF!,FALSE)),"",VLOOKUP(E91,労務比率,'報告書（事業主控）'!#REF!,FALSE))</f>
        <v/>
      </c>
      <c r="H91" s="92" t="str">
        <f>IF(ISERROR(VLOOKUP(E91,労務比率,'報告書（事業主控）'!#REF!+1,FALSE)),"",VLOOKUP(E91,労務比率,'報告書（事業主控）'!#REF!+1,FALSE))</f>
        <v/>
      </c>
      <c r="I91" s="92" t="e">
        <f>'報告書（事業主控）'!#REF!</f>
        <v>#REF!</v>
      </c>
      <c r="J91" s="92" t="e">
        <f>'報告書（事業主控）'!#REF!</f>
        <v>#REF!</v>
      </c>
      <c r="K91" s="92" t="e">
        <f>'報告書（事業主控）'!#REF!</f>
        <v>#REF!</v>
      </c>
      <c r="L91" s="92">
        <f t="shared" si="17"/>
        <v>0</v>
      </c>
      <c r="M91" s="92">
        <f t="shared" si="22"/>
        <v>0</v>
      </c>
      <c r="N91" s="92" t="e">
        <f t="shared" si="21"/>
        <v>#REF!</v>
      </c>
      <c r="O91" s="92" t="e">
        <f t="shared" si="25"/>
        <v>#REF!</v>
      </c>
      <c r="P91" s="92">
        <f>INT(SUMIF(O91:O99,0,I91:I99)*105/108)</f>
        <v>0</v>
      </c>
      <c r="Q91" s="92">
        <f>INT(P91*IF(COUNTIF(R91:R99,1)=0,0,SUMIF(R91:R99,1,G91:G99)/COUNTIF(R91:R99,1))/100)</f>
        <v>0</v>
      </c>
      <c r="R91" s="92" t="e">
        <f>IF(AND(J91=0,C91&gt;=設定シート!E$85,C91&lt;=設定シート!G$85),1,0)</f>
        <v>#REF!</v>
      </c>
    </row>
    <row r="92" spans="1:18" ht="15" customHeight="1">
      <c r="B92" s="92">
        <v>2</v>
      </c>
      <c r="C92" s="92" t="e">
        <f>'報告書（事業主控）'!#REF!</f>
        <v>#REF!</v>
      </c>
      <c r="E92" s="92" t="e">
        <f>'報告書（事業主控）'!#REF!</f>
        <v>#REF!</v>
      </c>
      <c r="F92" s="92" t="e">
        <f>'報告書（事業主控）'!#REF!</f>
        <v>#REF!</v>
      </c>
      <c r="G92" s="92" t="str">
        <f>IF(ISERROR(VLOOKUP(E92,労務比率,'報告書（事業主控）'!#REF!,FALSE)),"",VLOOKUP(E92,労務比率,'報告書（事業主控）'!#REF!,FALSE))</f>
        <v/>
      </c>
      <c r="H92" s="92" t="str">
        <f>IF(ISERROR(VLOOKUP(E92,労務比率,'報告書（事業主控）'!#REF!+1,FALSE)),"",VLOOKUP(E92,労務比率,'報告書（事業主控）'!#REF!+1,FALSE))</f>
        <v/>
      </c>
      <c r="I92" s="92" t="e">
        <f>'報告書（事業主控）'!#REF!</f>
        <v>#REF!</v>
      </c>
      <c r="J92" s="92" t="e">
        <f>'報告書（事業主控）'!#REF!</f>
        <v>#REF!</v>
      </c>
      <c r="K92" s="92" t="e">
        <f>'報告書（事業主控）'!#REF!</f>
        <v>#REF!</v>
      </c>
      <c r="L92" s="92">
        <f t="shared" si="17"/>
        <v>0</v>
      </c>
      <c r="M92" s="92">
        <f t="shared" si="22"/>
        <v>0</v>
      </c>
      <c r="N92" s="92" t="e">
        <f t="shared" si="21"/>
        <v>#REF!</v>
      </c>
      <c r="O92" s="92" t="e">
        <f t="shared" si="25"/>
        <v>#REF!</v>
      </c>
      <c r="R92" s="92" t="e">
        <f>IF(AND(J92=0,C92&gt;=設定シート!E$85,C92&lt;=設定シート!G$85),1,0)</f>
        <v>#REF!</v>
      </c>
    </row>
    <row r="93" spans="1:18" ht="15" customHeight="1">
      <c r="B93" s="92">
        <v>3</v>
      </c>
      <c r="C93" s="92" t="e">
        <f>'報告書（事業主控）'!#REF!</f>
        <v>#REF!</v>
      </c>
      <c r="E93" s="92" t="e">
        <f>'報告書（事業主控）'!#REF!</f>
        <v>#REF!</v>
      </c>
      <c r="F93" s="92" t="e">
        <f>'報告書（事業主控）'!#REF!</f>
        <v>#REF!</v>
      </c>
      <c r="G93" s="92" t="str">
        <f>IF(ISERROR(VLOOKUP(E93,労務比率,'報告書（事業主控）'!#REF!,FALSE)),"",VLOOKUP(E93,労務比率,'報告書（事業主控）'!#REF!,FALSE))</f>
        <v/>
      </c>
      <c r="H93" s="92" t="str">
        <f>IF(ISERROR(VLOOKUP(E93,労務比率,'報告書（事業主控）'!#REF!+1,FALSE)),"",VLOOKUP(E93,労務比率,'報告書（事業主控）'!#REF!+1,FALSE))</f>
        <v/>
      </c>
      <c r="I93" s="92" t="e">
        <f>'報告書（事業主控）'!#REF!</f>
        <v>#REF!</v>
      </c>
      <c r="J93" s="92" t="e">
        <f>'報告書（事業主控）'!#REF!</f>
        <v>#REF!</v>
      </c>
      <c r="K93" s="92" t="e">
        <f>'報告書（事業主控）'!#REF!</f>
        <v>#REF!</v>
      </c>
      <c r="L93" s="92">
        <f t="shared" si="17"/>
        <v>0</v>
      </c>
      <c r="M93" s="92">
        <f t="shared" si="22"/>
        <v>0</v>
      </c>
      <c r="N93" s="92" t="e">
        <f t="shared" si="21"/>
        <v>#REF!</v>
      </c>
      <c r="O93" s="92" t="e">
        <f t="shared" si="25"/>
        <v>#REF!</v>
      </c>
      <c r="R93" s="92" t="e">
        <f>IF(AND(J93=0,C93&gt;=設定シート!E$85,C93&lt;=設定シート!G$85),1,0)</f>
        <v>#REF!</v>
      </c>
    </row>
    <row r="94" spans="1:18" ht="15" customHeight="1">
      <c r="B94" s="92">
        <v>4</v>
      </c>
      <c r="C94" s="92" t="e">
        <f>'報告書（事業主控）'!#REF!</f>
        <v>#REF!</v>
      </c>
      <c r="E94" s="92" t="e">
        <f>'報告書（事業主控）'!#REF!</f>
        <v>#REF!</v>
      </c>
      <c r="F94" s="92" t="e">
        <f>'報告書（事業主控）'!#REF!</f>
        <v>#REF!</v>
      </c>
      <c r="G94" s="92" t="str">
        <f>IF(ISERROR(VLOOKUP(E94,労務比率,'報告書（事業主控）'!#REF!,FALSE)),"",VLOOKUP(E94,労務比率,'報告書（事業主控）'!#REF!,FALSE))</f>
        <v/>
      </c>
      <c r="H94" s="92" t="str">
        <f>IF(ISERROR(VLOOKUP(E94,労務比率,'報告書（事業主控）'!#REF!+1,FALSE)),"",VLOOKUP(E94,労務比率,'報告書（事業主控）'!#REF!+1,FALSE))</f>
        <v/>
      </c>
      <c r="I94" s="92" t="e">
        <f>'報告書（事業主控）'!#REF!</f>
        <v>#REF!</v>
      </c>
      <c r="J94" s="92" t="e">
        <f>'報告書（事業主控）'!#REF!</f>
        <v>#REF!</v>
      </c>
      <c r="K94" s="92" t="e">
        <f>'報告書（事業主控）'!#REF!</f>
        <v>#REF!</v>
      </c>
      <c r="L94" s="92">
        <f t="shared" si="17"/>
        <v>0</v>
      </c>
      <c r="M94" s="92">
        <f t="shared" si="22"/>
        <v>0</v>
      </c>
      <c r="N94" s="92" t="e">
        <f t="shared" si="21"/>
        <v>#REF!</v>
      </c>
      <c r="O94" s="92" t="e">
        <f t="shared" si="25"/>
        <v>#REF!</v>
      </c>
      <c r="R94" s="92" t="e">
        <f>IF(AND(J94=0,C94&gt;=設定シート!E$85,C94&lt;=設定シート!G$85),1,0)</f>
        <v>#REF!</v>
      </c>
    </row>
    <row r="95" spans="1:18" ht="15" customHeight="1">
      <c r="B95" s="92">
        <v>5</v>
      </c>
      <c r="C95" s="92" t="e">
        <f>'報告書（事業主控）'!#REF!</f>
        <v>#REF!</v>
      </c>
      <c r="E95" s="92" t="e">
        <f>'報告書（事業主控）'!#REF!</f>
        <v>#REF!</v>
      </c>
      <c r="F95" s="92" t="e">
        <f>'報告書（事業主控）'!#REF!</f>
        <v>#REF!</v>
      </c>
      <c r="G95" s="92" t="str">
        <f>IF(ISERROR(VLOOKUP(E95,労務比率,'報告書（事業主控）'!#REF!,FALSE)),"",VLOOKUP(E95,労務比率,'報告書（事業主控）'!#REF!,FALSE))</f>
        <v/>
      </c>
      <c r="H95" s="92" t="str">
        <f>IF(ISERROR(VLOOKUP(E95,労務比率,'報告書（事業主控）'!#REF!+1,FALSE)),"",VLOOKUP(E95,労務比率,'報告書（事業主控）'!#REF!+1,FALSE))</f>
        <v/>
      </c>
      <c r="I95" s="92" t="e">
        <f>'報告書（事業主控）'!#REF!</f>
        <v>#REF!</v>
      </c>
      <c r="J95" s="92" t="e">
        <f>'報告書（事業主控）'!#REF!</f>
        <v>#REF!</v>
      </c>
      <c r="K95" s="92" t="e">
        <f>'報告書（事業主控）'!#REF!</f>
        <v>#REF!</v>
      </c>
      <c r="L95" s="92">
        <f t="shared" si="17"/>
        <v>0</v>
      </c>
      <c r="M95" s="92">
        <f t="shared" si="22"/>
        <v>0</v>
      </c>
      <c r="N95" s="92" t="e">
        <f t="shared" si="21"/>
        <v>#REF!</v>
      </c>
      <c r="O95" s="92" t="e">
        <f t="shared" si="25"/>
        <v>#REF!</v>
      </c>
      <c r="R95" s="92" t="e">
        <f>IF(AND(J95=0,C95&gt;=設定シート!E$85,C95&lt;=設定シート!G$85),1,0)</f>
        <v>#REF!</v>
      </c>
    </row>
    <row r="96" spans="1:18" ht="15" customHeight="1">
      <c r="B96" s="92">
        <v>6</v>
      </c>
      <c r="C96" s="92" t="e">
        <f>'報告書（事業主控）'!#REF!</f>
        <v>#REF!</v>
      </c>
      <c r="E96" s="92" t="e">
        <f>'報告書（事業主控）'!#REF!</f>
        <v>#REF!</v>
      </c>
      <c r="F96" s="92" t="e">
        <f>'報告書（事業主控）'!#REF!</f>
        <v>#REF!</v>
      </c>
      <c r="G96" s="92" t="str">
        <f>IF(ISERROR(VLOOKUP(E96,労務比率,'報告書（事業主控）'!#REF!,FALSE)),"",VLOOKUP(E96,労務比率,'報告書（事業主控）'!#REF!,FALSE))</f>
        <v/>
      </c>
      <c r="H96" s="92" t="str">
        <f>IF(ISERROR(VLOOKUP(E96,労務比率,'報告書（事業主控）'!#REF!+1,FALSE)),"",VLOOKUP(E96,労務比率,'報告書（事業主控）'!#REF!+1,FALSE))</f>
        <v/>
      </c>
      <c r="I96" s="92" t="e">
        <f>'報告書（事業主控）'!#REF!</f>
        <v>#REF!</v>
      </c>
      <c r="J96" s="92" t="e">
        <f>'報告書（事業主控）'!#REF!</f>
        <v>#REF!</v>
      </c>
      <c r="K96" s="92" t="e">
        <f>'報告書（事業主控）'!#REF!</f>
        <v>#REF!</v>
      </c>
      <c r="L96" s="92">
        <f t="shared" si="17"/>
        <v>0</v>
      </c>
      <c r="M96" s="92">
        <f t="shared" si="22"/>
        <v>0</v>
      </c>
      <c r="N96" s="92" t="e">
        <f t="shared" si="21"/>
        <v>#REF!</v>
      </c>
      <c r="O96" s="92" t="e">
        <f t="shared" si="25"/>
        <v>#REF!</v>
      </c>
      <c r="R96" s="92" t="e">
        <f>IF(AND(J96=0,C96&gt;=設定シート!E$85,C96&lt;=設定シート!G$85),1,0)</f>
        <v>#REF!</v>
      </c>
    </row>
    <row r="97" spans="1:18" ht="15" customHeight="1">
      <c r="B97" s="92">
        <v>7</v>
      </c>
      <c r="C97" s="92" t="e">
        <f>'報告書（事業主控）'!#REF!</f>
        <v>#REF!</v>
      </c>
      <c r="E97" s="92" t="e">
        <f>'報告書（事業主控）'!#REF!</f>
        <v>#REF!</v>
      </c>
      <c r="F97" s="92" t="e">
        <f>'報告書（事業主控）'!#REF!</f>
        <v>#REF!</v>
      </c>
      <c r="G97" s="92" t="str">
        <f>IF(ISERROR(VLOOKUP(E97,労務比率,'報告書（事業主控）'!#REF!,FALSE)),"",VLOOKUP(E97,労務比率,'報告書（事業主控）'!#REF!,FALSE))</f>
        <v/>
      </c>
      <c r="H97" s="92" t="str">
        <f>IF(ISERROR(VLOOKUP(E97,労務比率,'報告書（事業主控）'!#REF!+1,FALSE)),"",VLOOKUP(E97,労務比率,'報告書（事業主控）'!#REF!+1,FALSE))</f>
        <v/>
      </c>
      <c r="I97" s="92" t="e">
        <f>'報告書（事業主控）'!#REF!</f>
        <v>#REF!</v>
      </c>
      <c r="J97" s="92" t="e">
        <f>'報告書（事業主控）'!#REF!</f>
        <v>#REF!</v>
      </c>
      <c r="K97" s="92" t="e">
        <f>'報告書（事業主控）'!#REF!</f>
        <v>#REF!</v>
      </c>
      <c r="L97" s="92">
        <f t="shared" si="17"/>
        <v>0</v>
      </c>
      <c r="M97" s="92">
        <f t="shared" si="22"/>
        <v>0</v>
      </c>
      <c r="N97" s="92" t="e">
        <f t="shared" si="21"/>
        <v>#REF!</v>
      </c>
      <c r="O97" s="92" t="e">
        <f t="shared" si="25"/>
        <v>#REF!</v>
      </c>
      <c r="R97" s="92" t="e">
        <f>IF(AND(J97=0,C97&gt;=設定シート!E$85,C97&lt;=設定シート!G$85),1,0)</f>
        <v>#REF!</v>
      </c>
    </row>
    <row r="98" spans="1:18" ht="15" customHeight="1">
      <c r="B98" s="92">
        <v>8</v>
      </c>
      <c r="C98" s="92" t="e">
        <f>'報告書（事業主控）'!#REF!</f>
        <v>#REF!</v>
      </c>
      <c r="E98" s="92" t="e">
        <f>'報告書（事業主控）'!#REF!</f>
        <v>#REF!</v>
      </c>
      <c r="F98" s="92" t="e">
        <f>'報告書（事業主控）'!#REF!</f>
        <v>#REF!</v>
      </c>
      <c r="G98" s="92" t="str">
        <f>IF(ISERROR(VLOOKUP(E98,労務比率,'報告書（事業主控）'!#REF!,FALSE)),"",VLOOKUP(E98,労務比率,'報告書（事業主控）'!#REF!,FALSE))</f>
        <v/>
      </c>
      <c r="H98" s="92" t="str">
        <f>IF(ISERROR(VLOOKUP(E98,労務比率,'報告書（事業主控）'!#REF!+1,FALSE)),"",VLOOKUP(E98,労務比率,'報告書（事業主控）'!#REF!+1,FALSE))</f>
        <v/>
      </c>
      <c r="I98" s="92" t="e">
        <f>'報告書（事業主控）'!#REF!</f>
        <v>#REF!</v>
      </c>
      <c r="J98" s="92" t="e">
        <f>'報告書（事業主控）'!#REF!</f>
        <v>#REF!</v>
      </c>
      <c r="K98" s="92" t="e">
        <f>'報告書（事業主控）'!#REF!</f>
        <v>#REF!</v>
      </c>
      <c r="L98" s="92">
        <f t="shared" si="17"/>
        <v>0</v>
      </c>
      <c r="M98" s="92">
        <f t="shared" si="22"/>
        <v>0</v>
      </c>
      <c r="N98" s="92" t="e">
        <f t="shared" si="21"/>
        <v>#REF!</v>
      </c>
      <c r="O98" s="92" t="e">
        <f t="shared" si="25"/>
        <v>#REF!</v>
      </c>
      <c r="R98" s="92" t="e">
        <f>IF(AND(J98=0,C98&gt;=設定シート!E$85,C98&lt;=設定シート!G$85),1,0)</f>
        <v>#REF!</v>
      </c>
    </row>
    <row r="99" spans="1:18" ht="15" customHeight="1">
      <c r="B99" s="92">
        <v>9</v>
      </c>
      <c r="C99" s="92" t="e">
        <f>'報告書（事業主控）'!#REF!</f>
        <v>#REF!</v>
      </c>
      <c r="E99" s="92" t="e">
        <f>'報告書（事業主控）'!#REF!</f>
        <v>#REF!</v>
      </c>
      <c r="F99" s="92" t="e">
        <f>'報告書（事業主控）'!#REF!</f>
        <v>#REF!</v>
      </c>
      <c r="G99" s="92" t="str">
        <f>IF(ISERROR(VLOOKUP(E99,労務比率,'報告書（事業主控）'!#REF!,FALSE)),"",VLOOKUP(E99,労務比率,'報告書（事業主控）'!#REF!,FALSE))</f>
        <v/>
      </c>
      <c r="H99" s="92" t="str">
        <f>IF(ISERROR(VLOOKUP(E99,労務比率,'報告書（事業主控）'!#REF!+1,FALSE)),"",VLOOKUP(E99,労務比率,'報告書（事業主控）'!#REF!+1,FALSE))</f>
        <v/>
      </c>
      <c r="I99" s="92" t="e">
        <f>'報告書（事業主控）'!#REF!</f>
        <v>#REF!</v>
      </c>
      <c r="J99" s="92" t="e">
        <f>'報告書（事業主控）'!#REF!</f>
        <v>#REF!</v>
      </c>
      <c r="K99" s="92" t="e">
        <f>'報告書（事業主控）'!#REF!</f>
        <v>#REF!</v>
      </c>
      <c r="L99" s="92">
        <f t="shared" si="17"/>
        <v>0</v>
      </c>
      <c r="M99" s="92">
        <f t="shared" si="22"/>
        <v>0</v>
      </c>
      <c r="N99" s="92" t="e">
        <f t="shared" si="21"/>
        <v>#REF!</v>
      </c>
      <c r="O99" s="92" t="e">
        <f t="shared" si="25"/>
        <v>#REF!</v>
      </c>
      <c r="R99" s="92" t="e">
        <f>IF(AND(J99=0,C99&gt;=設定シート!E$85,C99&lt;=設定シート!G$85),1,0)</f>
        <v>#REF!</v>
      </c>
    </row>
    <row r="100" spans="1:18" ht="15" customHeight="1">
      <c r="A100" s="92">
        <v>7</v>
      </c>
      <c r="B100" s="92">
        <v>1</v>
      </c>
      <c r="C100" s="92" t="e">
        <f>'報告書（事業主控）'!#REF!</f>
        <v>#REF!</v>
      </c>
      <c r="E100" s="92" t="e">
        <f>'報告書（事業主控）'!#REF!</f>
        <v>#REF!</v>
      </c>
      <c r="F100" s="92" t="e">
        <f>'報告書（事業主控）'!#REF!</f>
        <v>#REF!</v>
      </c>
      <c r="G100" s="92" t="str">
        <f>IF(ISERROR(VLOOKUP(E100,労務比率,'報告書（事業主控）'!#REF!,FALSE)),"",VLOOKUP(E100,労務比率,'報告書（事業主控）'!#REF!,FALSE))</f>
        <v/>
      </c>
      <c r="H100" s="92" t="str">
        <f>IF(ISERROR(VLOOKUP(E100,労務比率,'報告書（事業主控）'!#REF!+1,FALSE)),"",VLOOKUP(E100,労務比率,'報告書（事業主控）'!#REF!+1,FALSE))</f>
        <v/>
      </c>
      <c r="I100" s="92" t="e">
        <f>'報告書（事業主控）'!#REF!</f>
        <v>#REF!</v>
      </c>
      <c r="J100" s="92" t="e">
        <f>'報告書（事業主控）'!#REF!</f>
        <v>#REF!</v>
      </c>
      <c r="K100" s="92" t="e">
        <f>'報告書（事業主控）'!#REF!</f>
        <v>#REF!</v>
      </c>
      <c r="L100" s="92">
        <f t="shared" si="17"/>
        <v>0</v>
      </c>
      <c r="M100" s="92">
        <f t="shared" si="22"/>
        <v>0</v>
      </c>
      <c r="N100" s="92" t="e">
        <f t="shared" si="21"/>
        <v>#REF!</v>
      </c>
      <c r="O100" s="92" t="e">
        <f t="shared" si="25"/>
        <v>#REF!</v>
      </c>
      <c r="P100" s="92">
        <f>INT(SUMIF(O100:O108,0,I100:I108)*105/108)</f>
        <v>0</v>
      </c>
      <c r="Q100" s="92">
        <f>INT(P100*IF(COUNTIF(R100:R108,1)=0,0,SUMIF(R100:R108,1,G100:G108)/COUNTIF(R100:R108,1))/100)</f>
        <v>0</v>
      </c>
      <c r="R100" s="92" t="e">
        <f>IF(AND(J100=0,C100&gt;=設定シート!E$85,C100&lt;=設定シート!G$85),1,0)</f>
        <v>#REF!</v>
      </c>
    </row>
    <row r="101" spans="1:18" ht="15" customHeight="1">
      <c r="B101" s="92">
        <v>2</v>
      </c>
      <c r="C101" s="92" t="e">
        <f>'報告書（事業主控）'!#REF!</f>
        <v>#REF!</v>
      </c>
      <c r="E101" s="92" t="e">
        <f>'報告書（事業主控）'!#REF!</f>
        <v>#REF!</v>
      </c>
      <c r="F101" s="92" t="e">
        <f>'報告書（事業主控）'!#REF!</f>
        <v>#REF!</v>
      </c>
      <c r="G101" s="92" t="str">
        <f>IF(ISERROR(VLOOKUP(E101,労務比率,'報告書（事業主控）'!#REF!,FALSE)),"",VLOOKUP(E101,労務比率,'報告書（事業主控）'!#REF!,FALSE))</f>
        <v/>
      </c>
      <c r="H101" s="92" t="str">
        <f>IF(ISERROR(VLOOKUP(E101,労務比率,'報告書（事業主控）'!#REF!+1,FALSE)),"",VLOOKUP(E101,労務比率,'報告書（事業主控）'!#REF!+1,FALSE))</f>
        <v/>
      </c>
      <c r="I101" s="92" t="e">
        <f>'報告書（事業主控）'!#REF!</f>
        <v>#REF!</v>
      </c>
      <c r="J101" s="92" t="e">
        <f>'報告書（事業主控）'!#REF!</f>
        <v>#REF!</v>
      </c>
      <c r="K101" s="92" t="e">
        <f>'報告書（事業主控）'!#REF!</f>
        <v>#REF!</v>
      </c>
      <c r="L101" s="92">
        <f t="shared" si="17"/>
        <v>0</v>
      </c>
      <c r="M101" s="92">
        <f t="shared" si="22"/>
        <v>0</v>
      </c>
      <c r="N101" s="92" t="e">
        <f t="shared" si="21"/>
        <v>#REF!</v>
      </c>
      <c r="O101" s="92" t="e">
        <f t="shared" si="25"/>
        <v>#REF!</v>
      </c>
      <c r="R101" s="92" t="e">
        <f>IF(AND(J101=0,C101&gt;=設定シート!E$85,C101&lt;=設定シート!G$85),1,0)</f>
        <v>#REF!</v>
      </c>
    </row>
    <row r="102" spans="1:18" ht="15" customHeight="1">
      <c r="B102" s="92">
        <v>3</v>
      </c>
      <c r="C102" s="92" t="e">
        <f>'報告書（事業主控）'!#REF!</f>
        <v>#REF!</v>
      </c>
      <c r="E102" s="92" t="e">
        <f>'報告書（事業主控）'!#REF!</f>
        <v>#REF!</v>
      </c>
      <c r="F102" s="92" t="e">
        <f>'報告書（事業主控）'!#REF!</f>
        <v>#REF!</v>
      </c>
      <c r="G102" s="92" t="str">
        <f>IF(ISERROR(VLOOKUP(E102,労務比率,'報告書（事業主控）'!#REF!,FALSE)),"",VLOOKUP(E102,労務比率,'報告書（事業主控）'!#REF!,FALSE))</f>
        <v/>
      </c>
      <c r="H102" s="92" t="str">
        <f>IF(ISERROR(VLOOKUP(E102,労務比率,'報告書（事業主控）'!#REF!+1,FALSE)),"",VLOOKUP(E102,労務比率,'報告書（事業主控）'!#REF!+1,FALSE))</f>
        <v/>
      </c>
      <c r="I102" s="92" t="e">
        <f>'報告書（事業主控）'!#REF!</f>
        <v>#REF!</v>
      </c>
      <c r="J102" s="92" t="e">
        <f>'報告書（事業主控）'!#REF!</f>
        <v>#REF!</v>
      </c>
      <c r="K102" s="92" t="e">
        <f>'報告書（事業主控）'!#REF!</f>
        <v>#REF!</v>
      </c>
      <c r="L102" s="92">
        <f t="shared" si="17"/>
        <v>0</v>
      </c>
      <c r="M102" s="92">
        <f t="shared" si="22"/>
        <v>0</v>
      </c>
      <c r="N102" s="92" t="e">
        <f t="shared" si="21"/>
        <v>#REF!</v>
      </c>
      <c r="O102" s="92" t="e">
        <f t="shared" si="25"/>
        <v>#REF!</v>
      </c>
      <c r="R102" s="92" t="e">
        <f>IF(AND(J102=0,C102&gt;=設定シート!E$85,C102&lt;=設定シート!G$85),1,0)</f>
        <v>#REF!</v>
      </c>
    </row>
    <row r="103" spans="1:18" ht="15" customHeight="1">
      <c r="B103" s="92">
        <v>4</v>
      </c>
      <c r="C103" s="92" t="e">
        <f>'報告書（事業主控）'!#REF!</f>
        <v>#REF!</v>
      </c>
      <c r="E103" s="92" t="e">
        <f>'報告書（事業主控）'!#REF!</f>
        <v>#REF!</v>
      </c>
      <c r="F103" s="92" t="e">
        <f>'報告書（事業主控）'!#REF!</f>
        <v>#REF!</v>
      </c>
      <c r="G103" s="92" t="str">
        <f>IF(ISERROR(VLOOKUP(E103,労務比率,'報告書（事業主控）'!#REF!,FALSE)),"",VLOOKUP(E103,労務比率,'報告書（事業主控）'!#REF!,FALSE))</f>
        <v/>
      </c>
      <c r="H103" s="92" t="str">
        <f>IF(ISERROR(VLOOKUP(E103,労務比率,'報告書（事業主控）'!#REF!+1,FALSE)),"",VLOOKUP(E103,労務比率,'報告書（事業主控）'!#REF!+1,FALSE))</f>
        <v/>
      </c>
      <c r="I103" s="92" t="e">
        <f>'報告書（事業主控）'!#REF!</f>
        <v>#REF!</v>
      </c>
      <c r="J103" s="92" t="e">
        <f>'報告書（事業主控）'!#REF!</f>
        <v>#REF!</v>
      </c>
      <c r="K103" s="92" t="e">
        <f>'報告書（事業主控）'!#REF!</f>
        <v>#REF!</v>
      </c>
      <c r="L103" s="92">
        <f t="shared" si="17"/>
        <v>0</v>
      </c>
      <c r="M103" s="92">
        <f t="shared" si="22"/>
        <v>0</v>
      </c>
      <c r="N103" s="92" t="e">
        <f t="shared" si="21"/>
        <v>#REF!</v>
      </c>
      <c r="O103" s="92" t="e">
        <f t="shared" si="25"/>
        <v>#REF!</v>
      </c>
      <c r="R103" s="92" t="e">
        <f>IF(AND(J103=0,C103&gt;=設定シート!E$85,C103&lt;=設定シート!G$85),1,0)</f>
        <v>#REF!</v>
      </c>
    </row>
    <row r="104" spans="1:18" ht="15" customHeight="1">
      <c r="B104" s="92">
        <v>5</v>
      </c>
      <c r="C104" s="92" t="e">
        <f>'報告書（事業主控）'!#REF!</f>
        <v>#REF!</v>
      </c>
      <c r="E104" s="92" t="e">
        <f>'報告書（事業主控）'!#REF!</f>
        <v>#REF!</v>
      </c>
      <c r="F104" s="92" t="e">
        <f>'報告書（事業主控）'!#REF!</f>
        <v>#REF!</v>
      </c>
      <c r="G104" s="92" t="str">
        <f>IF(ISERROR(VLOOKUP(E104,労務比率,'報告書（事業主控）'!#REF!,FALSE)),"",VLOOKUP(E104,労務比率,'報告書（事業主控）'!#REF!,FALSE))</f>
        <v/>
      </c>
      <c r="H104" s="92" t="str">
        <f>IF(ISERROR(VLOOKUP(E104,労務比率,'報告書（事業主控）'!#REF!+1,FALSE)),"",VLOOKUP(E104,労務比率,'報告書（事業主控）'!#REF!+1,FALSE))</f>
        <v/>
      </c>
      <c r="I104" s="92" t="e">
        <f>'報告書（事業主控）'!#REF!</f>
        <v>#REF!</v>
      </c>
      <c r="J104" s="92" t="e">
        <f>'報告書（事業主控）'!#REF!</f>
        <v>#REF!</v>
      </c>
      <c r="K104" s="92" t="e">
        <f>'報告書（事業主控）'!#REF!</f>
        <v>#REF!</v>
      </c>
      <c r="L104" s="92">
        <f t="shared" si="17"/>
        <v>0</v>
      </c>
      <c r="M104" s="92">
        <f t="shared" si="22"/>
        <v>0</v>
      </c>
      <c r="N104" s="92" t="e">
        <f t="shared" si="21"/>
        <v>#REF!</v>
      </c>
      <c r="O104" s="92" t="e">
        <f t="shared" si="25"/>
        <v>#REF!</v>
      </c>
      <c r="R104" s="92" t="e">
        <f>IF(AND(J104=0,C104&gt;=設定シート!E$85,C104&lt;=設定シート!G$85),1,0)</f>
        <v>#REF!</v>
      </c>
    </row>
    <row r="105" spans="1:18" ht="15" customHeight="1">
      <c r="B105" s="92">
        <v>6</v>
      </c>
      <c r="C105" s="92" t="e">
        <f>'報告書（事業主控）'!#REF!</f>
        <v>#REF!</v>
      </c>
      <c r="E105" s="92" t="e">
        <f>'報告書（事業主控）'!#REF!</f>
        <v>#REF!</v>
      </c>
      <c r="F105" s="92" t="e">
        <f>'報告書（事業主控）'!#REF!</f>
        <v>#REF!</v>
      </c>
      <c r="G105" s="92" t="str">
        <f>IF(ISERROR(VLOOKUP(E105,労務比率,'報告書（事業主控）'!#REF!,FALSE)),"",VLOOKUP(E105,労務比率,'報告書（事業主控）'!#REF!,FALSE))</f>
        <v/>
      </c>
      <c r="H105" s="92" t="str">
        <f>IF(ISERROR(VLOOKUP(E105,労務比率,'報告書（事業主控）'!#REF!+1,FALSE)),"",VLOOKUP(E105,労務比率,'報告書（事業主控）'!#REF!+1,FALSE))</f>
        <v/>
      </c>
      <c r="I105" s="92" t="e">
        <f>'報告書（事業主控）'!#REF!</f>
        <v>#REF!</v>
      </c>
      <c r="J105" s="92" t="e">
        <f>'報告書（事業主控）'!#REF!</f>
        <v>#REF!</v>
      </c>
      <c r="K105" s="92" t="e">
        <f>'報告書（事業主控）'!#REF!</f>
        <v>#REF!</v>
      </c>
      <c r="L105" s="92">
        <f t="shared" si="17"/>
        <v>0</v>
      </c>
      <c r="M105" s="92">
        <f t="shared" si="22"/>
        <v>0</v>
      </c>
      <c r="N105" s="92" t="e">
        <f t="shared" si="21"/>
        <v>#REF!</v>
      </c>
      <c r="O105" s="92" t="e">
        <f t="shared" si="25"/>
        <v>#REF!</v>
      </c>
      <c r="R105" s="92" t="e">
        <f>IF(AND(J105=0,C105&gt;=設定シート!E$85,C105&lt;=設定シート!G$85),1,0)</f>
        <v>#REF!</v>
      </c>
    </row>
    <row r="106" spans="1:18" ht="15" customHeight="1">
      <c r="B106" s="92">
        <v>7</v>
      </c>
      <c r="C106" s="92" t="e">
        <f>'報告書（事業主控）'!#REF!</f>
        <v>#REF!</v>
      </c>
      <c r="E106" s="92" t="e">
        <f>'報告書（事業主控）'!#REF!</f>
        <v>#REF!</v>
      </c>
      <c r="F106" s="92" t="e">
        <f>'報告書（事業主控）'!#REF!</f>
        <v>#REF!</v>
      </c>
      <c r="G106" s="92" t="str">
        <f>IF(ISERROR(VLOOKUP(E106,労務比率,'報告書（事業主控）'!#REF!,FALSE)),"",VLOOKUP(E106,労務比率,'報告書（事業主控）'!#REF!,FALSE))</f>
        <v/>
      </c>
      <c r="H106" s="92" t="str">
        <f>IF(ISERROR(VLOOKUP(E106,労務比率,'報告書（事業主控）'!#REF!+1,FALSE)),"",VLOOKUP(E106,労務比率,'報告書（事業主控）'!#REF!+1,FALSE))</f>
        <v/>
      </c>
      <c r="I106" s="92" t="e">
        <f>'報告書（事業主控）'!#REF!</f>
        <v>#REF!</v>
      </c>
      <c r="J106" s="92" t="e">
        <f>'報告書（事業主控）'!#REF!</f>
        <v>#REF!</v>
      </c>
      <c r="K106" s="92" t="e">
        <f>'報告書（事業主控）'!#REF!</f>
        <v>#REF!</v>
      </c>
      <c r="L106" s="92">
        <f t="shared" si="17"/>
        <v>0</v>
      </c>
      <c r="M106" s="92">
        <f t="shared" si="22"/>
        <v>0</v>
      </c>
      <c r="N106" s="92" t="e">
        <f t="shared" si="21"/>
        <v>#REF!</v>
      </c>
      <c r="O106" s="92" t="e">
        <f t="shared" si="25"/>
        <v>#REF!</v>
      </c>
      <c r="R106" s="92" t="e">
        <f>IF(AND(J106=0,C106&gt;=設定シート!E$85,C106&lt;=設定シート!G$85),1,0)</f>
        <v>#REF!</v>
      </c>
    </row>
    <row r="107" spans="1:18" ht="15" customHeight="1">
      <c r="B107" s="92">
        <v>8</v>
      </c>
      <c r="C107" s="92" t="e">
        <f>'報告書（事業主控）'!#REF!</f>
        <v>#REF!</v>
      </c>
      <c r="E107" s="92" t="e">
        <f>'報告書（事業主控）'!#REF!</f>
        <v>#REF!</v>
      </c>
      <c r="F107" s="92" t="e">
        <f>'報告書（事業主控）'!#REF!</f>
        <v>#REF!</v>
      </c>
      <c r="G107" s="92" t="str">
        <f>IF(ISERROR(VLOOKUP(E107,労務比率,'報告書（事業主控）'!#REF!,FALSE)),"",VLOOKUP(E107,労務比率,'報告書（事業主控）'!#REF!,FALSE))</f>
        <v/>
      </c>
      <c r="H107" s="92" t="str">
        <f>IF(ISERROR(VLOOKUP(E107,労務比率,'報告書（事業主控）'!#REF!+1,FALSE)),"",VLOOKUP(E107,労務比率,'報告書（事業主控）'!#REF!+1,FALSE))</f>
        <v/>
      </c>
      <c r="I107" s="92" t="e">
        <f>'報告書（事業主控）'!#REF!</f>
        <v>#REF!</v>
      </c>
      <c r="J107" s="92" t="e">
        <f>'報告書（事業主控）'!#REF!</f>
        <v>#REF!</v>
      </c>
      <c r="K107" s="92" t="e">
        <f>'報告書（事業主控）'!#REF!</f>
        <v>#REF!</v>
      </c>
      <c r="L107" s="92">
        <f t="shared" si="17"/>
        <v>0</v>
      </c>
      <c r="M107" s="92">
        <f t="shared" si="22"/>
        <v>0</v>
      </c>
      <c r="N107" s="92" t="e">
        <f t="shared" si="21"/>
        <v>#REF!</v>
      </c>
      <c r="O107" s="92" t="e">
        <f t="shared" si="25"/>
        <v>#REF!</v>
      </c>
      <c r="R107" s="92" t="e">
        <f>IF(AND(J107=0,C107&gt;=設定シート!E$85,C107&lt;=設定シート!G$85),1,0)</f>
        <v>#REF!</v>
      </c>
    </row>
    <row r="108" spans="1:18" ht="15" customHeight="1">
      <c r="B108" s="92">
        <v>9</v>
      </c>
      <c r="C108" s="92" t="e">
        <f>'報告書（事業主控）'!#REF!</f>
        <v>#REF!</v>
      </c>
      <c r="E108" s="92" t="e">
        <f>'報告書（事業主控）'!#REF!</f>
        <v>#REF!</v>
      </c>
      <c r="F108" s="92" t="e">
        <f>'報告書（事業主控）'!#REF!</f>
        <v>#REF!</v>
      </c>
      <c r="G108" s="92" t="str">
        <f>IF(ISERROR(VLOOKUP(E108,労務比率,'報告書（事業主控）'!#REF!,FALSE)),"",VLOOKUP(E108,労務比率,'報告書（事業主控）'!#REF!,FALSE))</f>
        <v/>
      </c>
      <c r="H108" s="92" t="str">
        <f>IF(ISERROR(VLOOKUP(E108,労務比率,'報告書（事業主控）'!#REF!+1,FALSE)),"",VLOOKUP(E108,労務比率,'報告書（事業主控）'!#REF!+1,FALSE))</f>
        <v/>
      </c>
      <c r="I108" s="92" t="e">
        <f>'報告書（事業主控）'!#REF!</f>
        <v>#REF!</v>
      </c>
      <c r="J108" s="92" t="e">
        <f>'報告書（事業主控）'!#REF!</f>
        <v>#REF!</v>
      </c>
      <c r="K108" s="92" t="e">
        <f>'報告書（事業主控）'!#REF!</f>
        <v>#REF!</v>
      </c>
      <c r="L108" s="92">
        <f t="shared" si="17"/>
        <v>0</v>
      </c>
      <c r="M108" s="92">
        <f t="shared" si="22"/>
        <v>0</v>
      </c>
      <c r="N108" s="92" t="e">
        <f t="shared" si="21"/>
        <v>#REF!</v>
      </c>
      <c r="O108" s="92" t="e">
        <f t="shared" si="25"/>
        <v>#REF!</v>
      </c>
      <c r="R108" s="92" t="e">
        <f>IF(AND(J108=0,C108&gt;=設定シート!E$85,C108&lt;=設定シート!G$85),1,0)</f>
        <v>#REF!</v>
      </c>
    </row>
    <row r="109" spans="1:18" ht="15" customHeight="1">
      <c r="A109" s="92">
        <v>8</v>
      </c>
      <c r="B109" s="92">
        <v>1</v>
      </c>
      <c r="C109" s="92" t="e">
        <f>'報告書（事業主控）'!#REF!</f>
        <v>#REF!</v>
      </c>
      <c r="E109" s="92" t="e">
        <f>'報告書（事業主控）'!#REF!</f>
        <v>#REF!</v>
      </c>
      <c r="F109" s="92" t="e">
        <f>'報告書（事業主控）'!#REF!</f>
        <v>#REF!</v>
      </c>
      <c r="G109" s="92" t="str">
        <f>IF(ISERROR(VLOOKUP(E109,労務比率,'報告書（事業主控）'!#REF!,FALSE)),"",VLOOKUP(E109,労務比率,'報告書（事業主控）'!#REF!,FALSE))</f>
        <v/>
      </c>
      <c r="H109" s="92" t="str">
        <f>IF(ISERROR(VLOOKUP(E109,労務比率,'報告書（事業主控）'!#REF!+1,FALSE)),"",VLOOKUP(E109,労務比率,'報告書（事業主控）'!#REF!+1,FALSE))</f>
        <v/>
      </c>
      <c r="I109" s="92" t="e">
        <f>'報告書（事業主控）'!#REF!</f>
        <v>#REF!</v>
      </c>
      <c r="J109" s="92" t="e">
        <f>'報告書（事業主控）'!#REF!</f>
        <v>#REF!</v>
      </c>
      <c r="K109" s="92" t="e">
        <f>'報告書（事業主控）'!#REF!</f>
        <v>#REF!</v>
      </c>
      <c r="L109" s="92">
        <f t="shared" si="17"/>
        <v>0</v>
      </c>
      <c r="M109" s="92">
        <f t="shared" si="22"/>
        <v>0</v>
      </c>
      <c r="N109" s="92" t="e">
        <f t="shared" si="21"/>
        <v>#REF!</v>
      </c>
      <c r="O109" s="92" t="e">
        <f t="shared" si="25"/>
        <v>#REF!</v>
      </c>
      <c r="P109" s="92">
        <f>INT(SUMIF(O109:O117,0,I109:I117)*105/108)</f>
        <v>0</v>
      </c>
      <c r="Q109" s="92">
        <f>INT(P109*IF(COUNTIF(R109:R117,1)=0,0,SUMIF(R109:R117,1,G109:G117)/COUNTIF(R109:R117,1))/100)</f>
        <v>0</v>
      </c>
      <c r="R109" s="92" t="e">
        <f>IF(AND(J109=0,C109&gt;=設定シート!E$85,C109&lt;=設定シート!G$85),1,0)</f>
        <v>#REF!</v>
      </c>
    </row>
    <row r="110" spans="1:18" ht="15" customHeight="1">
      <c r="B110" s="92">
        <v>2</v>
      </c>
      <c r="C110" s="92" t="e">
        <f>'報告書（事業主控）'!#REF!</f>
        <v>#REF!</v>
      </c>
      <c r="E110" s="92" t="e">
        <f>'報告書（事業主控）'!#REF!</f>
        <v>#REF!</v>
      </c>
      <c r="F110" s="92" t="e">
        <f>'報告書（事業主控）'!#REF!</f>
        <v>#REF!</v>
      </c>
      <c r="G110" s="92" t="str">
        <f>IF(ISERROR(VLOOKUP(E110,労務比率,'報告書（事業主控）'!#REF!,FALSE)),"",VLOOKUP(E110,労務比率,'報告書（事業主控）'!#REF!,FALSE))</f>
        <v/>
      </c>
      <c r="H110" s="92" t="str">
        <f>IF(ISERROR(VLOOKUP(E110,労務比率,'報告書（事業主控）'!#REF!+1,FALSE)),"",VLOOKUP(E110,労務比率,'報告書（事業主控）'!#REF!+1,FALSE))</f>
        <v/>
      </c>
      <c r="I110" s="92" t="e">
        <f>'報告書（事業主控）'!#REF!</f>
        <v>#REF!</v>
      </c>
      <c r="J110" s="92" t="e">
        <f>'報告書（事業主控）'!#REF!</f>
        <v>#REF!</v>
      </c>
      <c r="K110" s="92" t="e">
        <f>'報告書（事業主控）'!#REF!</f>
        <v>#REF!</v>
      </c>
      <c r="L110" s="92">
        <f t="shared" si="17"/>
        <v>0</v>
      </c>
      <c r="M110" s="92">
        <f t="shared" si="22"/>
        <v>0</v>
      </c>
      <c r="N110" s="92" t="e">
        <f t="shared" si="21"/>
        <v>#REF!</v>
      </c>
      <c r="O110" s="92" t="e">
        <f t="shared" si="25"/>
        <v>#REF!</v>
      </c>
      <c r="R110" s="92" t="e">
        <f>IF(AND(J110=0,C110&gt;=設定シート!E$85,C110&lt;=設定シート!G$85),1,0)</f>
        <v>#REF!</v>
      </c>
    </row>
    <row r="111" spans="1:18" ht="15" customHeight="1">
      <c r="B111" s="92">
        <v>3</v>
      </c>
      <c r="C111" s="92" t="e">
        <f>'報告書（事業主控）'!#REF!</f>
        <v>#REF!</v>
      </c>
      <c r="E111" s="92" t="e">
        <f>'報告書（事業主控）'!#REF!</f>
        <v>#REF!</v>
      </c>
      <c r="F111" s="92" t="e">
        <f>'報告書（事業主控）'!#REF!</f>
        <v>#REF!</v>
      </c>
      <c r="G111" s="92" t="str">
        <f>IF(ISERROR(VLOOKUP(E111,労務比率,'報告書（事業主控）'!#REF!,FALSE)),"",VLOOKUP(E111,労務比率,'報告書（事業主控）'!#REF!,FALSE))</f>
        <v/>
      </c>
      <c r="H111" s="92" t="str">
        <f>IF(ISERROR(VLOOKUP(E111,労務比率,'報告書（事業主控）'!#REF!+1,FALSE)),"",VLOOKUP(E111,労務比率,'報告書（事業主控）'!#REF!+1,FALSE))</f>
        <v/>
      </c>
      <c r="I111" s="92" t="e">
        <f>'報告書（事業主控）'!#REF!</f>
        <v>#REF!</v>
      </c>
      <c r="J111" s="92" t="e">
        <f>'報告書（事業主控）'!#REF!</f>
        <v>#REF!</v>
      </c>
      <c r="K111" s="92" t="e">
        <f>'報告書（事業主控）'!#REF!</f>
        <v>#REF!</v>
      </c>
      <c r="L111" s="92">
        <f t="shared" si="17"/>
        <v>0</v>
      </c>
      <c r="M111" s="92">
        <f t="shared" si="22"/>
        <v>0</v>
      </c>
      <c r="N111" s="92" t="e">
        <f t="shared" si="21"/>
        <v>#REF!</v>
      </c>
      <c r="O111" s="92" t="e">
        <f t="shared" si="25"/>
        <v>#REF!</v>
      </c>
      <c r="R111" s="92" t="e">
        <f>IF(AND(J111=0,C111&gt;=設定シート!E$85,C111&lt;=設定シート!G$85),1,0)</f>
        <v>#REF!</v>
      </c>
    </row>
    <row r="112" spans="1:18" ht="15" customHeight="1">
      <c r="B112" s="92">
        <v>4</v>
      </c>
      <c r="C112" s="92" t="e">
        <f>'報告書（事業主控）'!#REF!</f>
        <v>#REF!</v>
      </c>
      <c r="E112" s="92" t="e">
        <f>'報告書（事業主控）'!#REF!</f>
        <v>#REF!</v>
      </c>
      <c r="F112" s="92" t="e">
        <f>'報告書（事業主控）'!#REF!</f>
        <v>#REF!</v>
      </c>
      <c r="G112" s="92" t="str">
        <f>IF(ISERROR(VLOOKUP(E112,労務比率,'報告書（事業主控）'!#REF!,FALSE)),"",VLOOKUP(E112,労務比率,'報告書（事業主控）'!#REF!,FALSE))</f>
        <v/>
      </c>
      <c r="H112" s="92" t="str">
        <f>IF(ISERROR(VLOOKUP(E112,労務比率,'報告書（事業主控）'!#REF!+1,FALSE)),"",VLOOKUP(E112,労務比率,'報告書（事業主控）'!#REF!+1,FALSE))</f>
        <v/>
      </c>
      <c r="I112" s="92" t="e">
        <f>'報告書（事業主控）'!#REF!</f>
        <v>#REF!</v>
      </c>
      <c r="J112" s="92" t="e">
        <f>'報告書（事業主控）'!#REF!</f>
        <v>#REF!</v>
      </c>
      <c r="K112" s="92" t="e">
        <f>'報告書（事業主控）'!#REF!</f>
        <v>#REF!</v>
      </c>
      <c r="L112" s="92">
        <f t="shared" si="17"/>
        <v>0</v>
      </c>
      <c r="M112" s="92">
        <f t="shared" si="22"/>
        <v>0</v>
      </c>
      <c r="N112" s="92" t="e">
        <f t="shared" si="21"/>
        <v>#REF!</v>
      </c>
      <c r="O112" s="92" t="e">
        <f t="shared" si="25"/>
        <v>#REF!</v>
      </c>
      <c r="R112" s="92" t="e">
        <f>IF(AND(J112=0,C112&gt;=設定シート!E$85,C112&lt;=設定シート!G$85),1,0)</f>
        <v>#REF!</v>
      </c>
    </row>
    <row r="113" spans="1:18" ht="15" customHeight="1">
      <c r="B113" s="92">
        <v>5</v>
      </c>
      <c r="C113" s="92" t="e">
        <f>'報告書（事業主控）'!#REF!</f>
        <v>#REF!</v>
      </c>
      <c r="E113" s="92" t="e">
        <f>'報告書（事業主控）'!#REF!</f>
        <v>#REF!</v>
      </c>
      <c r="F113" s="92" t="e">
        <f>'報告書（事業主控）'!#REF!</f>
        <v>#REF!</v>
      </c>
      <c r="G113" s="92" t="str">
        <f>IF(ISERROR(VLOOKUP(E113,労務比率,'報告書（事業主控）'!#REF!,FALSE)),"",VLOOKUP(E113,労務比率,'報告書（事業主控）'!#REF!,FALSE))</f>
        <v/>
      </c>
      <c r="H113" s="92" t="str">
        <f>IF(ISERROR(VLOOKUP(E113,労務比率,'報告書（事業主控）'!#REF!+1,FALSE)),"",VLOOKUP(E113,労務比率,'報告書（事業主控）'!#REF!+1,FALSE))</f>
        <v/>
      </c>
      <c r="I113" s="92" t="e">
        <f>'報告書（事業主控）'!#REF!</f>
        <v>#REF!</v>
      </c>
      <c r="J113" s="92" t="e">
        <f>'報告書（事業主控）'!#REF!</f>
        <v>#REF!</v>
      </c>
      <c r="K113" s="92" t="e">
        <f>'報告書（事業主控）'!#REF!</f>
        <v>#REF!</v>
      </c>
      <c r="L113" s="92">
        <f t="shared" si="17"/>
        <v>0</v>
      </c>
      <c r="M113" s="92">
        <f t="shared" si="22"/>
        <v>0</v>
      </c>
      <c r="N113" s="92" t="e">
        <f t="shared" si="21"/>
        <v>#REF!</v>
      </c>
      <c r="O113" s="92" t="e">
        <f t="shared" si="25"/>
        <v>#REF!</v>
      </c>
      <c r="R113" s="92" t="e">
        <f>IF(AND(J113=0,C113&gt;=設定シート!E$85,C113&lt;=設定シート!G$85),1,0)</f>
        <v>#REF!</v>
      </c>
    </row>
    <row r="114" spans="1:18" ht="15" customHeight="1">
      <c r="B114" s="92">
        <v>6</v>
      </c>
      <c r="C114" s="92" t="e">
        <f>'報告書（事業主控）'!#REF!</f>
        <v>#REF!</v>
      </c>
      <c r="E114" s="92" t="e">
        <f>'報告書（事業主控）'!#REF!</f>
        <v>#REF!</v>
      </c>
      <c r="F114" s="92" t="e">
        <f>'報告書（事業主控）'!#REF!</f>
        <v>#REF!</v>
      </c>
      <c r="G114" s="92" t="str">
        <f>IF(ISERROR(VLOOKUP(E114,労務比率,'報告書（事業主控）'!#REF!,FALSE)),"",VLOOKUP(E114,労務比率,'報告書（事業主控）'!#REF!,FALSE))</f>
        <v/>
      </c>
      <c r="H114" s="92" t="str">
        <f>IF(ISERROR(VLOOKUP(E114,労務比率,'報告書（事業主控）'!#REF!+1,FALSE)),"",VLOOKUP(E114,労務比率,'報告書（事業主控）'!#REF!+1,FALSE))</f>
        <v/>
      </c>
      <c r="I114" s="92" t="e">
        <f>'報告書（事業主控）'!#REF!</f>
        <v>#REF!</v>
      </c>
      <c r="J114" s="92" t="e">
        <f>'報告書（事業主控）'!#REF!</f>
        <v>#REF!</v>
      </c>
      <c r="K114" s="92" t="e">
        <f>'報告書（事業主控）'!#REF!</f>
        <v>#REF!</v>
      </c>
      <c r="L114" s="92">
        <f t="shared" si="17"/>
        <v>0</v>
      </c>
      <c r="M114" s="92">
        <f t="shared" si="22"/>
        <v>0</v>
      </c>
      <c r="N114" s="92" t="e">
        <f t="shared" si="21"/>
        <v>#REF!</v>
      </c>
      <c r="O114" s="92" t="e">
        <f t="shared" si="25"/>
        <v>#REF!</v>
      </c>
      <c r="R114" s="92" t="e">
        <f>IF(AND(J114=0,C114&gt;=設定シート!E$85,C114&lt;=設定シート!G$85),1,0)</f>
        <v>#REF!</v>
      </c>
    </row>
    <row r="115" spans="1:18" ht="15" customHeight="1">
      <c r="B115" s="92">
        <v>7</v>
      </c>
      <c r="C115" s="92" t="e">
        <f>'報告書（事業主控）'!#REF!</f>
        <v>#REF!</v>
      </c>
      <c r="E115" s="92" t="e">
        <f>'報告書（事業主控）'!#REF!</f>
        <v>#REF!</v>
      </c>
      <c r="F115" s="92" t="e">
        <f>'報告書（事業主控）'!#REF!</f>
        <v>#REF!</v>
      </c>
      <c r="G115" s="92" t="str">
        <f>IF(ISERROR(VLOOKUP(E115,労務比率,'報告書（事業主控）'!#REF!,FALSE)),"",VLOOKUP(E115,労務比率,'報告書（事業主控）'!#REF!,FALSE))</f>
        <v/>
      </c>
      <c r="H115" s="92" t="str">
        <f>IF(ISERROR(VLOOKUP(E115,労務比率,'報告書（事業主控）'!#REF!+1,FALSE)),"",VLOOKUP(E115,労務比率,'報告書（事業主控）'!#REF!+1,FALSE))</f>
        <v/>
      </c>
      <c r="I115" s="92" t="e">
        <f>'報告書（事業主控）'!#REF!</f>
        <v>#REF!</v>
      </c>
      <c r="J115" s="92" t="e">
        <f>'報告書（事業主控）'!#REF!</f>
        <v>#REF!</v>
      </c>
      <c r="K115" s="92" t="e">
        <f>'報告書（事業主控）'!#REF!</f>
        <v>#REF!</v>
      </c>
      <c r="L115" s="92">
        <f t="shared" ref="L115:L178" si="26">IF(ISERROR(INT((ROUNDDOWN(I115*G115/100,0)+K115)/1000)),0,INT((ROUNDDOWN(I115*G115/100,0)+K115)/1000))</f>
        <v>0</v>
      </c>
      <c r="M115" s="92">
        <f t="shared" si="22"/>
        <v>0</v>
      </c>
      <c r="N115" s="92" t="e">
        <f t="shared" ref="N115:N178" si="27">IF(R115=1,0,I115)</f>
        <v>#REF!</v>
      </c>
      <c r="O115" s="92" t="e">
        <f t="shared" si="25"/>
        <v>#REF!</v>
      </c>
      <c r="R115" s="92" t="e">
        <f>IF(AND(J115=0,C115&gt;=設定シート!E$85,C115&lt;=設定シート!G$85),1,0)</f>
        <v>#REF!</v>
      </c>
    </row>
    <row r="116" spans="1:18" ht="15" customHeight="1">
      <c r="B116" s="92">
        <v>8</v>
      </c>
      <c r="C116" s="92" t="e">
        <f>'報告書（事業主控）'!#REF!</f>
        <v>#REF!</v>
      </c>
      <c r="E116" s="92" t="e">
        <f>'報告書（事業主控）'!#REF!</f>
        <v>#REF!</v>
      </c>
      <c r="F116" s="92" t="e">
        <f>'報告書（事業主控）'!#REF!</f>
        <v>#REF!</v>
      </c>
      <c r="G116" s="92" t="str">
        <f>IF(ISERROR(VLOOKUP(E116,労務比率,'報告書（事業主控）'!#REF!,FALSE)),"",VLOOKUP(E116,労務比率,'報告書（事業主控）'!#REF!,FALSE))</f>
        <v/>
      </c>
      <c r="H116" s="92" t="str">
        <f>IF(ISERROR(VLOOKUP(E116,労務比率,'報告書（事業主控）'!#REF!+1,FALSE)),"",VLOOKUP(E116,労務比率,'報告書（事業主控）'!#REF!+1,FALSE))</f>
        <v/>
      </c>
      <c r="I116" s="92" t="e">
        <f>'報告書（事業主控）'!#REF!</f>
        <v>#REF!</v>
      </c>
      <c r="J116" s="92" t="e">
        <f>'報告書（事業主控）'!#REF!</f>
        <v>#REF!</v>
      </c>
      <c r="K116" s="92" t="e">
        <f>'報告書（事業主控）'!#REF!</f>
        <v>#REF!</v>
      </c>
      <c r="L116" s="92">
        <f t="shared" si="26"/>
        <v>0</v>
      </c>
      <c r="M116" s="92">
        <f t="shared" si="22"/>
        <v>0</v>
      </c>
      <c r="N116" s="92" t="e">
        <f t="shared" si="27"/>
        <v>#REF!</v>
      </c>
      <c r="O116" s="92" t="e">
        <f t="shared" si="25"/>
        <v>#REF!</v>
      </c>
      <c r="R116" s="92" t="e">
        <f>IF(AND(J116=0,C116&gt;=設定シート!E$85,C116&lt;=設定シート!G$85),1,0)</f>
        <v>#REF!</v>
      </c>
    </row>
    <row r="117" spans="1:18" ht="15" customHeight="1">
      <c r="B117" s="92">
        <v>9</v>
      </c>
      <c r="C117" s="92" t="e">
        <f>'報告書（事業主控）'!#REF!</f>
        <v>#REF!</v>
      </c>
      <c r="E117" s="92" t="e">
        <f>'報告書（事業主控）'!#REF!</f>
        <v>#REF!</v>
      </c>
      <c r="F117" s="92" t="e">
        <f>'報告書（事業主控）'!#REF!</f>
        <v>#REF!</v>
      </c>
      <c r="G117" s="92" t="str">
        <f>IF(ISERROR(VLOOKUP(E117,労務比率,'報告書（事業主控）'!#REF!,FALSE)),"",VLOOKUP(E117,労務比率,'報告書（事業主控）'!#REF!,FALSE))</f>
        <v/>
      </c>
      <c r="H117" s="92" t="str">
        <f>IF(ISERROR(VLOOKUP(E117,労務比率,'報告書（事業主控）'!#REF!+1,FALSE)),"",VLOOKUP(E117,労務比率,'報告書（事業主控）'!#REF!+1,FALSE))</f>
        <v/>
      </c>
      <c r="I117" s="92" t="e">
        <f>'報告書（事業主控）'!#REF!</f>
        <v>#REF!</v>
      </c>
      <c r="J117" s="92" t="e">
        <f>'報告書（事業主控）'!#REF!</f>
        <v>#REF!</v>
      </c>
      <c r="K117" s="92" t="e">
        <f>'報告書（事業主控）'!#REF!</f>
        <v>#REF!</v>
      </c>
      <c r="L117" s="92">
        <f t="shared" si="26"/>
        <v>0</v>
      </c>
      <c r="M117" s="92">
        <f t="shared" si="22"/>
        <v>0</v>
      </c>
      <c r="N117" s="92" t="e">
        <f t="shared" si="27"/>
        <v>#REF!</v>
      </c>
      <c r="O117" s="92" t="e">
        <f t="shared" si="25"/>
        <v>#REF!</v>
      </c>
      <c r="R117" s="92" t="e">
        <f>IF(AND(J117=0,C117&gt;=設定シート!E$85,C117&lt;=設定シート!G$85),1,0)</f>
        <v>#REF!</v>
      </c>
    </row>
    <row r="118" spans="1:18" ht="15" customHeight="1">
      <c r="A118" s="92">
        <v>9</v>
      </c>
      <c r="B118" s="92">
        <v>1</v>
      </c>
      <c r="C118" s="92" t="e">
        <f>'報告書（事業主控）'!#REF!</f>
        <v>#REF!</v>
      </c>
      <c r="E118" s="92" t="e">
        <f>'報告書（事業主控）'!#REF!</f>
        <v>#REF!</v>
      </c>
      <c r="F118" s="92" t="e">
        <f>'報告書（事業主控）'!#REF!</f>
        <v>#REF!</v>
      </c>
      <c r="G118" s="92" t="str">
        <f>IF(ISERROR(VLOOKUP(E118,労務比率,'報告書（事業主控）'!#REF!,FALSE)),"",VLOOKUP(E118,労務比率,'報告書（事業主控）'!#REF!,FALSE))</f>
        <v/>
      </c>
      <c r="H118" s="92" t="str">
        <f>IF(ISERROR(VLOOKUP(E118,労務比率,'報告書（事業主控）'!#REF!+1,FALSE)),"",VLOOKUP(E118,労務比率,'報告書（事業主控）'!#REF!+1,FALSE))</f>
        <v/>
      </c>
      <c r="I118" s="92" t="e">
        <f>'報告書（事業主控）'!#REF!</f>
        <v>#REF!</v>
      </c>
      <c r="J118" s="92" t="e">
        <f>'報告書（事業主控）'!#REF!</f>
        <v>#REF!</v>
      </c>
      <c r="K118" s="92" t="e">
        <f>'報告書（事業主控）'!#REF!</f>
        <v>#REF!</v>
      </c>
      <c r="L118" s="92">
        <f t="shared" si="26"/>
        <v>0</v>
      </c>
      <c r="M118" s="92">
        <f t="shared" si="22"/>
        <v>0</v>
      </c>
      <c r="N118" s="92" t="e">
        <f t="shared" si="27"/>
        <v>#REF!</v>
      </c>
      <c r="O118" s="92" t="e">
        <f t="shared" si="25"/>
        <v>#REF!</v>
      </c>
      <c r="P118" s="92">
        <f>INT(SUMIF(O118:O126,0,I118:I126)*105/108)</f>
        <v>0</v>
      </c>
      <c r="Q118" s="92">
        <f>INT(P118*IF(COUNTIF(R118:R126,1)=0,0,SUMIF(R118:R126,1,G118:G126)/COUNTIF(R118:R126,1))/100)</f>
        <v>0</v>
      </c>
      <c r="R118" s="92" t="e">
        <f>IF(AND(J118=0,C118&gt;=設定シート!E$85,C118&lt;=設定シート!G$85),1,0)</f>
        <v>#REF!</v>
      </c>
    </row>
    <row r="119" spans="1:18" ht="15" customHeight="1">
      <c r="B119" s="92">
        <v>2</v>
      </c>
      <c r="C119" s="92" t="e">
        <f>'報告書（事業主控）'!#REF!</f>
        <v>#REF!</v>
      </c>
      <c r="E119" s="92" t="e">
        <f>'報告書（事業主控）'!#REF!</f>
        <v>#REF!</v>
      </c>
      <c r="F119" s="92" t="e">
        <f>'報告書（事業主控）'!#REF!</f>
        <v>#REF!</v>
      </c>
      <c r="G119" s="92" t="str">
        <f>IF(ISERROR(VLOOKUP(E119,労務比率,'報告書（事業主控）'!#REF!,FALSE)),"",VLOOKUP(E119,労務比率,'報告書（事業主控）'!#REF!,FALSE))</f>
        <v/>
      </c>
      <c r="H119" s="92" t="str">
        <f>IF(ISERROR(VLOOKUP(E119,労務比率,'報告書（事業主控）'!#REF!+1,FALSE)),"",VLOOKUP(E119,労務比率,'報告書（事業主控）'!#REF!+1,FALSE))</f>
        <v/>
      </c>
      <c r="I119" s="92" t="e">
        <f>'報告書（事業主控）'!#REF!</f>
        <v>#REF!</v>
      </c>
      <c r="J119" s="92" t="e">
        <f>'報告書（事業主控）'!#REF!</f>
        <v>#REF!</v>
      </c>
      <c r="K119" s="92" t="e">
        <f>'報告書（事業主控）'!#REF!</f>
        <v>#REF!</v>
      </c>
      <c r="L119" s="92">
        <f t="shared" si="26"/>
        <v>0</v>
      </c>
      <c r="M119" s="92">
        <f t="shared" si="22"/>
        <v>0</v>
      </c>
      <c r="N119" s="92" t="e">
        <f t="shared" si="27"/>
        <v>#REF!</v>
      </c>
      <c r="O119" s="92" t="e">
        <f t="shared" si="25"/>
        <v>#REF!</v>
      </c>
      <c r="R119" s="92" t="e">
        <f>IF(AND(J119=0,C119&gt;=設定シート!E$85,C119&lt;=設定シート!G$85),1,0)</f>
        <v>#REF!</v>
      </c>
    </row>
    <row r="120" spans="1:18" ht="15" customHeight="1">
      <c r="B120" s="92">
        <v>3</v>
      </c>
      <c r="C120" s="92" t="e">
        <f>'報告書（事業主控）'!#REF!</f>
        <v>#REF!</v>
      </c>
      <c r="E120" s="92" t="e">
        <f>'報告書（事業主控）'!#REF!</f>
        <v>#REF!</v>
      </c>
      <c r="F120" s="92" t="e">
        <f>'報告書（事業主控）'!#REF!</f>
        <v>#REF!</v>
      </c>
      <c r="G120" s="92" t="str">
        <f>IF(ISERROR(VLOOKUP(E120,労務比率,'報告書（事業主控）'!#REF!,FALSE)),"",VLOOKUP(E120,労務比率,'報告書（事業主控）'!#REF!,FALSE))</f>
        <v/>
      </c>
      <c r="H120" s="92" t="str">
        <f>IF(ISERROR(VLOOKUP(E120,労務比率,'報告書（事業主控）'!#REF!+1,FALSE)),"",VLOOKUP(E120,労務比率,'報告書（事業主控）'!#REF!+1,FALSE))</f>
        <v/>
      </c>
      <c r="I120" s="92" t="e">
        <f>'報告書（事業主控）'!#REF!</f>
        <v>#REF!</v>
      </c>
      <c r="J120" s="92" t="e">
        <f>'報告書（事業主控）'!#REF!</f>
        <v>#REF!</v>
      </c>
      <c r="K120" s="92" t="e">
        <f>'報告書（事業主控）'!#REF!</f>
        <v>#REF!</v>
      </c>
      <c r="L120" s="92">
        <f t="shared" si="26"/>
        <v>0</v>
      </c>
      <c r="M120" s="92">
        <f t="shared" ref="M120:M183" si="28">IF(ISERROR(L120*H120),0,L120*H120)</f>
        <v>0</v>
      </c>
      <c r="N120" s="92" t="e">
        <f t="shared" si="27"/>
        <v>#REF!</v>
      </c>
      <c r="O120" s="92" t="e">
        <f t="shared" si="25"/>
        <v>#REF!</v>
      </c>
      <c r="R120" s="92" t="e">
        <f>IF(AND(J120=0,C120&gt;=設定シート!E$85,C120&lt;=設定シート!G$85),1,0)</f>
        <v>#REF!</v>
      </c>
    </row>
    <row r="121" spans="1:18" ht="15" customHeight="1">
      <c r="B121" s="92">
        <v>4</v>
      </c>
      <c r="C121" s="92" t="e">
        <f>'報告書（事業主控）'!#REF!</f>
        <v>#REF!</v>
      </c>
      <c r="E121" s="92" t="e">
        <f>'報告書（事業主控）'!#REF!</f>
        <v>#REF!</v>
      </c>
      <c r="F121" s="92" t="e">
        <f>'報告書（事業主控）'!#REF!</f>
        <v>#REF!</v>
      </c>
      <c r="G121" s="92" t="str">
        <f>IF(ISERROR(VLOOKUP(E121,労務比率,'報告書（事業主控）'!#REF!,FALSE)),"",VLOOKUP(E121,労務比率,'報告書（事業主控）'!#REF!,FALSE))</f>
        <v/>
      </c>
      <c r="H121" s="92" t="str">
        <f>IF(ISERROR(VLOOKUP(E121,労務比率,'報告書（事業主控）'!#REF!+1,FALSE)),"",VLOOKUP(E121,労務比率,'報告書（事業主控）'!#REF!+1,FALSE))</f>
        <v/>
      </c>
      <c r="I121" s="92" t="e">
        <f>'報告書（事業主控）'!#REF!</f>
        <v>#REF!</v>
      </c>
      <c r="J121" s="92" t="e">
        <f>'報告書（事業主控）'!#REF!</f>
        <v>#REF!</v>
      </c>
      <c r="K121" s="92" t="e">
        <f>'報告書（事業主控）'!#REF!</f>
        <v>#REF!</v>
      </c>
      <c r="L121" s="92">
        <f t="shared" si="26"/>
        <v>0</v>
      </c>
      <c r="M121" s="92">
        <f t="shared" si="28"/>
        <v>0</v>
      </c>
      <c r="N121" s="92" t="e">
        <f t="shared" si="27"/>
        <v>#REF!</v>
      </c>
      <c r="O121" s="92" t="e">
        <f t="shared" si="25"/>
        <v>#REF!</v>
      </c>
      <c r="R121" s="92" t="e">
        <f>IF(AND(J121=0,C121&gt;=設定シート!E$85,C121&lt;=設定シート!G$85),1,0)</f>
        <v>#REF!</v>
      </c>
    </row>
    <row r="122" spans="1:18" ht="15" customHeight="1">
      <c r="B122" s="92">
        <v>5</v>
      </c>
      <c r="C122" s="92" t="e">
        <f>'報告書（事業主控）'!#REF!</f>
        <v>#REF!</v>
      </c>
      <c r="E122" s="92" t="e">
        <f>'報告書（事業主控）'!#REF!</f>
        <v>#REF!</v>
      </c>
      <c r="F122" s="92" t="e">
        <f>'報告書（事業主控）'!#REF!</f>
        <v>#REF!</v>
      </c>
      <c r="G122" s="92" t="str">
        <f>IF(ISERROR(VLOOKUP(E122,労務比率,'報告書（事業主控）'!#REF!,FALSE)),"",VLOOKUP(E122,労務比率,'報告書（事業主控）'!#REF!,FALSE))</f>
        <v/>
      </c>
      <c r="H122" s="92" t="str">
        <f>IF(ISERROR(VLOOKUP(E122,労務比率,'報告書（事業主控）'!#REF!+1,FALSE)),"",VLOOKUP(E122,労務比率,'報告書（事業主控）'!#REF!+1,FALSE))</f>
        <v/>
      </c>
      <c r="I122" s="92" t="e">
        <f>'報告書（事業主控）'!#REF!</f>
        <v>#REF!</v>
      </c>
      <c r="J122" s="92" t="e">
        <f>'報告書（事業主控）'!#REF!</f>
        <v>#REF!</v>
      </c>
      <c r="K122" s="92" t="e">
        <f>'報告書（事業主控）'!#REF!</f>
        <v>#REF!</v>
      </c>
      <c r="L122" s="92">
        <f t="shared" si="26"/>
        <v>0</v>
      </c>
      <c r="M122" s="92">
        <f t="shared" si="28"/>
        <v>0</v>
      </c>
      <c r="N122" s="92" t="e">
        <f t="shared" si="27"/>
        <v>#REF!</v>
      </c>
      <c r="O122" s="92" t="e">
        <f t="shared" si="25"/>
        <v>#REF!</v>
      </c>
      <c r="R122" s="92" t="e">
        <f>IF(AND(J122=0,C122&gt;=設定シート!E$85,C122&lt;=設定シート!G$85),1,0)</f>
        <v>#REF!</v>
      </c>
    </row>
    <row r="123" spans="1:18" ht="15" customHeight="1">
      <c r="B123" s="92">
        <v>6</v>
      </c>
      <c r="C123" s="92" t="e">
        <f>'報告書（事業主控）'!#REF!</f>
        <v>#REF!</v>
      </c>
      <c r="E123" s="92" t="e">
        <f>'報告書（事業主控）'!#REF!</f>
        <v>#REF!</v>
      </c>
      <c r="F123" s="92" t="e">
        <f>'報告書（事業主控）'!#REF!</f>
        <v>#REF!</v>
      </c>
      <c r="G123" s="92" t="str">
        <f>IF(ISERROR(VLOOKUP(E123,労務比率,'報告書（事業主控）'!#REF!,FALSE)),"",VLOOKUP(E123,労務比率,'報告書（事業主控）'!#REF!,FALSE))</f>
        <v/>
      </c>
      <c r="H123" s="92" t="str">
        <f>IF(ISERROR(VLOOKUP(E123,労務比率,'報告書（事業主控）'!#REF!+1,FALSE)),"",VLOOKUP(E123,労務比率,'報告書（事業主控）'!#REF!+1,FALSE))</f>
        <v/>
      </c>
      <c r="I123" s="92" t="e">
        <f>'報告書（事業主控）'!#REF!</f>
        <v>#REF!</v>
      </c>
      <c r="J123" s="92" t="e">
        <f>'報告書（事業主控）'!#REF!</f>
        <v>#REF!</v>
      </c>
      <c r="K123" s="92" t="e">
        <f>'報告書（事業主控）'!#REF!</f>
        <v>#REF!</v>
      </c>
      <c r="L123" s="92">
        <f t="shared" si="26"/>
        <v>0</v>
      </c>
      <c r="M123" s="92">
        <f t="shared" si="28"/>
        <v>0</v>
      </c>
      <c r="N123" s="92" t="e">
        <f t="shared" si="27"/>
        <v>#REF!</v>
      </c>
      <c r="O123" s="92" t="e">
        <f t="shared" si="25"/>
        <v>#REF!</v>
      </c>
      <c r="R123" s="92" t="e">
        <f>IF(AND(J123=0,C123&gt;=設定シート!E$85,C123&lt;=設定シート!G$85),1,0)</f>
        <v>#REF!</v>
      </c>
    </row>
    <row r="124" spans="1:18" ht="15" customHeight="1">
      <c r="B124" s="92">
        <v>7</v>
      </c>
      <c r="C124" s="92" t="e">
        <f>'報告書（事業主控）'!#REF!</f>
        <v>#REF!</v>
      </c>
      <c r="E124" s="92" t="e">
        <f>'報告書（事業主控）'!#REF!</f>
        <v>#REF!</v>
      </c>
      <c r="F124" s="92" t="e">
        <f>'報告書（事業主控）'!#REF!</f>
        <v>#REF!</v>
      </c>
      <c r="G124" s="92" t="str">
        <f>IF(ISERROR(VLOOKUP(E124,労務比率,'報告書（事業主控）'!#REF!,FALSE)),"",VLOOKUP(E124,労務比率,'報告書（事業主控）'!#REF!,FALSE))</f>
        <v/>
      </c>
      <c r="H124" s="92" t="str">
        <f>IF(ISERROR(VLOOKUP(E124,労務比率,'報告書（事業主控）'!#REF!+1,FALSE)),"",VLOOKUP(E124,労務比率,'報告書（事業主控）'!#REF!+1,FALSE))</f>
        <v/>
      </c>
      <c r="I124" s="92" t="e">
        <f>'報告書（事業主控）'!#REF!</f>
        <v>#REF!</v>
      </c>
      <c r="J124" s="92" t="e">
        <f>'報告書（事業主控）'!#REF!</f>
        <v>#REF!</v>
      </c>
      <c r="K124" s="92" t="e">
        <f>'報告書（事業主控）'!#REF!</f>
        <v>#REF!</v>
      </c>
      <c r="L124" s="92">
        <f t="shared" si="26"/>
        <v>0</v>
      </c>
      <c r="M124" s="92">
        <f t="shared" si="28"/>
        <v>0</v>
      </c>
      <c r="N124" s="92" t="e">
        <f t="shared" si="27"/>
        <v>#REF!</v>
      </c>
      <c r="O124" s="92" t="e">
        <f t="shared" si="25"/>
        <v>#REF!</v>
      </c>
      <c r="R124" s="92" t="e">
        <f>IF(AND(J124=0,C124&gt;=設定シート!E$85,C124&lt;=設定シート!G$85),1,0)</f>
        <v>#REF!</v>
      </c>
    </row>
    <row r="125" spans="1:18" ht="15" customHeight="1">
      <c r="B125" s="92">
        <v>8</v>
      </c>
      <c r="C125" s="92" t="e">
        <f>'報告書（事業主控）'!#REF!</f>
        <v>#REF!</v>
      </c>
      <c r="E125" s="92" t="e">
        <f>'報告書（事業主控）'!#REF!</f>
        <v>#REF!</v>
      </c>
      <c r="F125" s="92" t="e">
        <f>'報告書（事業主控）'!#REF!</f>
        <v>#REF!</v>
      </c>
      <c r="G125" s="92" t="str">
        <f>IF(ISERROR(VLOOKUP(E125,労務比率,'報告書（事業主控）'!#REF!,FALSE)),"",VLOOKUP(E125,労務比率,'報告書（事業主控）'!#REF!,FALSE))</f>
        <v/>
      </c>
      <c r="H125" s="92" t="str">
        <f>IF(ISERROR(VLOOKUP(E125,労務比率,'報告書（事業主控）'!#REF!+1,FALSE)),"",VLOOKUP(E125,労務比率,'報告書（事業主控）'!#REF!+1,FALSE))</f>
        <v/>
      </c>
      <c r="I125" s="92" t="e">
        <f>'報告書（事業主控）'!#REF!</f>
        <v>#REF!</v>
      </c>
      <c r="J125" s="92" t="e">
        <f>'報告書（事業主控）'!#REF!</f>
        <v>#REF!</v>
      </c>
      <c r="K125" s="92" t="e">
        <f>'報告書（事業主控）'!#REF!</f>
        <v>#REF!</v>
      </c>
      <c r="L125" s="92">
        <f t="shared" si="26"/>
        <v>0</v>
      </c>
      <c r="M125" s="92">
        <f t="shared" si="28"/>
        <v>0</v>
      </c>
      <c r="N125" s="92" t="e">
        <f t="shared" si="27"/>
        <v>#REF!</v>
      </c>
      <c r="O125" s="92" t="e">
        <f t="shared" si="25"/>
        <v>#REF!</v>
      </c>
      <c r="R125" s="92" t="e">
        <f>IF(AND(J125=0,C125&gt;=設定シート!E$85,C125&lt;=設定シート!G$85),1,0)</f>
        <v>#REF!</v>
      </c>
    </row>
    <row r="126" spans="1:18" ht="15" customHeight="1">
      <c r="B126" s="92">
        <v>9</v>
      </c>
      <c r="C126" s="92" t="e">
        <f>'報告書（事業主控）'!#REF!</f>
        <v>#REF!</v>
      </c>
      <c r="E126" s="92" t="e">
        <f>'報告書（事業主控）'!#REF!</f>
        <v>#REF!</v>
      </c>
      <c r="F126" s="92" t="e">
        <f>'報告書（事業主控）'!#REF!</f>
        <v>#REF!</v>
      </c>
      <c r="G126" s="92" t="str">
        <f>IF(ISERROR(VLOOKUP(E126,労務比率,'報告書（事業主控）'!#REF!,FALSE)),"",VLOOKUP(E126,労務比率,'報告書（事業主控）'!#REF!,FALSE))</f>
        <v/>
      </c>
      <c r="H126" s="92" t="str">
        <f>IF(ISERROR(VLOOKUP(E126,労務比率,'報告書（事業主控）'!#REF!+1,FALSE)),"",VLOOKUP(E126,労務比率,'報告書（事業主控）'!#REF!+1,FALSE))</f>
        <v/>
      </c>
      <c r="I126" s="92" t="e">
        <f>'報告書（事業主控）'!#REF!</f>
        <v>#REF!</v>
      </c>
      <c r="J126" s="92" t="e">
        <f>'報告書（事業主控）'!#REF!</f>
        <v>#REF!</v>
      </c>
      <c r="K126" s="92" t="e">
        <f>'報告書（事業主控）'!#REF!</f>
        <v>#REF!</v>
      </c>
      <c r="L126" s="92">
        <f t="shared" si="26"/>
        <v>0</v>
      </c>
      <c r="M126" s="92">
        <f t="shared" si="28"/>
        <v>0</v>
      </c>
      <c r="N126" s="92" t="e">
        <f t="shared" si="27"/>
        <v>#REF!</v>
      </c>
      <c r="O126" s="92" t="e">
        <f t="shared" si="25"/>
        <v>#REF!</v>
      </c>
      <c r="R126" s="92" t="e">
        <f>IF(AND(J126=0,C126&gt;=設定シート!E$85,C126&lt;=設定シート!G$85),1,0)</f>
        <v>#REF!</v>
      </c>
    </row>
    <row r="127" spans="1:18" ht="15" customHeight="1">
      <c r="A127" s="92">
        <v>10</v>
      </c>
      <c r="B127" s="92">
        <v>1</v>
      </c>
      <c r="C127" s="92" t="e">
        <f>'報告書（事業主控）'!#REF!</f>
        <v>#REF!</v>
      </c>
      <c r="E127" s="92" t="e">
        <f>'報告書（事業主控）'!#REF!</f>
        <v>#REF!</v>
      </c>
      <c r="F127" s="92" t="e">
        <f>'報告書（事業主控）'!#REF!</f>
        <v>#REF!</v>
      </c>
      <c r="G127" s="92" t="str">
        <f>IF(ISERROR(VLOOKUP(E127,労務比率,'報告書（事業主控）'!#REF!,FALSE)),"",VLOOKUP(E127,労務比率,'報告書（事業主控）'!#REF!,FALSE))</f>
        <v/>
      </c>
      <c r="H127" s="92" t="str">
        <f>IF(ISERROR(VLOOKUP(E127,労務比率,'報告書（事業主控）'!#REF!+1,FALSE)),"",VLOOKUP(E127,労務比率,'報告書（事業主控）'!#REF!+1,FALSE))</f>
        <v/>
      </c>
      <c r="I127" s="92" t="e">
        <f>'報告書（事業主控）'!#REF!</f>
        <v>#REF!</v>
      </c>
      <c r="J127" s="92" t="e">
        <f>'報告書（事業主控）'!#REF!</f>
        <v>#REF!</v>
      </c>
      <c r="K127" s="92" t="e">
        <f>'報告書（事業主控）'!#REF!</f>
        <v>#REF!</v>
      </c>
      <c r="L127" s="92">
        <f t="shared" si="26"/>
        <v>0</v>
      </c>
      <c r="M127" s="92">
        <f t="shared" si="28"/>
        <v>0</v>
      </c>
      <c r="N127" s="92" t="e">
        <f t="shared" si="27"/>
        <v>#REF!</v>
      </c>
      <c r="O127" s="92" t="e">
        <f t="shared" si="25"/>
        <v>#REF!</v>
      </c>
      <c r="P127" s="92">
        <f>INT(SUMIF(O127:O135,0,I127:I135)*105/108)</f>
        <v>0</v>
      </c>
      <c r="Q127" s="92">
        <f>INT(P127*IF(COUNTIF(R127:R135,1)=0,0,SUMIF(R127:R135,1,G127:G135)/COUNTIF(R127:R135,1))/100)</f>
        <v>0</v>
      </c>
      <c r="R127" s="92" t="e">
        <f>IF(AND(J127=0,C127&gt;=設定シート!E$85,C127&lt;=設定シート!G$85),1,0)</f>
        <v>#REF!</v>
      </c>
    </row>
    <row r="128" spans="1:18" ht="15" customHeight="1">
      <c r="B128" s="92">
        <v>2</v>
      </c>
      <c r="C128" s="92" t="e">
        <f>'報告書（事業主控）'!#REF!</f>
        <v>#REF!</v>
      </c>
      <c r="E128" s="92" t="e">
        <f>'報告書（事業主控）'!#REF!</f>
        <v>#REF!</v>
      </c>
      <c r="F128" s="92" t="e">
        <f>'報告書（事業主控）'!#REF!</f>
        <v>#REF!</v>
      </c>
      <c r="G128" s="92" t="str">
        <f>IF(ISERROR(VLOOKUP(E128,労務比率,'報告書（事業主控）'!#REF!,FALSE)),"",VLOOKUP(E128,労務比率,'報告書（事業主控）'!#REF!,FALSE))</f>
        <v/>
      </c>
      <c r="H128" s="92" t="str">
        <f>IF(ISERROR(VLOOKUP(E128,労務比率,'報告書（事業主控）'!#REF!+1,FALSE)),"",VLOOKUP(E128,労務比率,'報告書（事業主控）'!#REF!+1,FALSE))</f>
        <v/>
      </c>
      <c r="I128" s="92" t="e">
        <f>'報告書（事業主控）'!#REF!</f>
        <v>#REF!</v>
      </c>
      <c r="J128" s="92" t="e">
        <f>'報告書（事業主控）'!#REF!</f>
        <v>#REF!</v>
      </c>
      <c r="K128" s="92" t="e">
        <f>'報告書（事業主控）'!#REF!</f>
        <v>#REF!</v>
      </c>
      <c r="L128" s="92">
        <f t="shared" si="26"/>
        <v>0</v>
      </c>
      <c r="M128" s="92">
        <f t="shared" si="28"/>
        <v>0</v>
      </c>
      <c r="N128" s="92" t="e">
        <f t="shared" si="27"/>
        <v>#REF!</v>
      </c>
      <c r="O128" s="92" t="e">
        <f t="shared" si="25"/>
        <v>#REF!</v>
      </c>
      <c r="R128" s="92" t="e">
        <f>IF(AND(J128=0,C128&gt;=設定シート!E$85,C128&lt;=設定シート!G$85),1,0)</f>
        <v>#REF!</v>
      </c>
    </row>
    <row r="129" spans="1:18" ht="15" customHeight="1">
      <c r="B129" s="92">
        <v>3</v>
      </c>
      <c r="C129" s="92" t="e">
        <f>'報告書（事業主控）'!#REF!</f>
        <v>#REF!</v>
      </c>
      <c r="E129" s="92" t="e">
        <f>'報告書（事業主控）'!#REF!</f>
        <v>#REF!</v>
      </c>
      <c r="F129" s="92" t="e">
        <f>'報告書（事業主控）'!#REF!</f>
        <v>#REF!</v>
      </c>
      <c r="G129" s="92" t="str">
        <f>IF(ISERROR(VLOOKUP(E129,労務比率,'報告書（事業主控）'!#REF!,FALSE)),"",VLOOKUP(E129,労務比率,'報告書（事業主控）'!#REF!,FALSE))</f>
        <v/>
      </c>
      <c r="H129" s="92" t="str">
        <f>IF(ISERROR(VLOOKUP(E129,労務比率,'報告書（事業主控）'!#REF!+1,FALSE)),"",VLOOKUP(E129,労務比率,'報告書（事業主控）'!#REF!+1,FALSE))</f>
        <v/>
      </c>
      <c r="I129" s="92" t="e">
        <f>'報告書（事業主控）'!#REF!</f>
        <v>#REF!</v>
      </c>
      <c r="J129" s="92" t="e">
        <f>'報告書（事業主控）'!#REF!</f>
        <v>#REF!</v>
      </c>
      <c r="K129" s="92" t="e">
        <f>'報告書（事業主控）'!#REF!</f>
        <v>#REF!</v>
      </c>
      <c r="L129" s="92">
        <f t="shared" si="26"/>
        <v>0</v>
      </c>
      <c r="M129" s="92">
        <f t="shared" si="28"/>
        <v>0</v>
      </c>
      <c r="N129" s="92" t="e">
        <f t="shared" si="27"/>
        <v>#REF!</v>
      </c>
      <c r="O129" s="92" t="e">
        <f t="shared" si="25"/>
        <v>#REF!</v>
      </c>
      <c r="R129" s="92" t="e">
        <f>IF(AND(J129=0,C129&gt;=設定シート!E$85,C129&lt;=設定シート!G$85),1,0)</f>
        <v>#REF!</v>
      </c>
    </row>
    <row r="130" spans="1:18" ht="15" customHeight="1">
      <c r="B130" s="92">
        <v>4</v>
      </c>
      <c r="C130" s="92" t="e">
        <f>'報告書（事業主控）'!#REF!</f>
        <v>#REF!</v>
      </c>
      <c r="E130" s="92" t="e">
        <f>'報告書（事業主控）'!#REF!</f>
        <v>#REF!</v>
      </c>
      <c r="F130" s="92" t="e">
        <f>'報告書（事業主控）'!#REF!</f>
        <v>#REF!</v>
      </c>
      <c r="G130" s="92" t="str">
        <f>IF(ISERROR(VLOOKUP(E130,労務比率,'報告書（事業主控）'!#REF!,FALSE)),"",VLOOKUP(E130,労務比率,'報告書（事業主控）'!#REF!,FALSE))</f>
        <v/>
      </c>
      <c r="H130" s="92" t="str">
        <f>IF(ISERROR(VLOOKUP(E130,労務比率,'報告書（事業主控）'!#REF!+1,FALSE)),"",VLOOKUP(E130,労務比率,'報告書（事業主控）'!#REF!+1,FALSE))</f>
        <v/>
      </c>
      <c r="I130" s="92" t="e">
        <f>'報告書（事業主控）'!#REF!</f>
        <v>#REF!</v>
      </c>
      <c r="J130" s="92" t="e">
        <f>'報告書（事業主控）'!#REF!</f>
        <v>#REF!</v>
      </c>
      <c r="K130" s="92" t="e">
        <f>'報告書（事業主控）'!#REF!</f>
        <v>#REF!</v>
      </c>
      <c r="L130" s="92">
        <f t="shared" si="26"/>
        <v>0</v>
      </c>
      <c r="M130" s="92">
        <f t="shared" si="28"/>
        <v>0</v>
      </c>
      <c r="N130" s="92" t="e">
        <f t="shared" si="27"/>
        <v>#REF!</v>
      </c>
      <c r="O130" s="92" t="e">
        <f t="shared" si="25"/>
        <v>#REF!</v>
      </c>
      <c r="R130" s="92" t="e">
        <f>IF(AND(J130=0,C130&gt;=設定シート!E$85,C130&lt;=設定シート!G$85),1,0)</f>
        <v>#REF!</v>
      </c>
    </row>
    <row r="131" spans="1:18" ht="15" customHeight="1">
      <c r="B131" s="92">
        <v>5</v>
      </c>
      <c r="C131" s="92" t="e">
        <f>'報告書（事業主控）'!#REF!</f>
        <v>#REF!</v>
      </c>
      <c r="E131" s="92" t="e">
        <f>'報告書（事業主控）'!#REF!</f>
        <v>#REF!</v>
      </c>
      <c r="F131" s="92" t="e">
        <f>'報告書（事業主控）'!#REF!</f>
        <v>#REF!</v>
      </c>
      <c r="G131" s="92" t="str">
        <f>IF(ISERROR(VLOOKUP(E131,労務比率,'報告書（事業主控）'!#REF!,FALSE)),"",VLOOKUP(E131,労務比率,'報告書（事業主控）'!#REF!,FALSE))</f>
        <v/>
      </c>
      <c r="H131" s="92" t="str">
        <f>IF(ISERROR(VLOOKUP(E131,労務比率,'報告書（事業主控）'!#REF!+1,FALSE)),"",VLOOKUP(E131,労務比率,'報告書（事業主控）'!#REF!+1,FALSE))</f>
        <v/>
      </c>
      <c r="I131" s="92" t="e">
        <f>'報告書（事業主控）'!#REF!</f>
        <v>#REF!</v>
      </c>
      <c r="J131" s="92" t="e">
        <f>'報告書（事業主控）'!#REF!</f>
        <v>#REF!</v>
      </c>
      <c r="K131" s="92" t="e">
        <f>'報告書（事業主控）'!#REF!</f>
        <v>#REF!</v>
      </c>
      <c r="L131" s="92">
        <f t="shared" si="26"/>
        <v>0</v>
      </c>
      <c r="M131" s="92">
        <f t="shared" si="28"/>
        <v>0</v>
      </c>
      <c r="N131" s="92" t="e">
        <f t="shared" si="27"/>
        <v>#REF!</v>
      </c>
      <c r="O131" s="92" t="e">
        <f t="shared" si="25"/>
        <v>#REF!</v>
      </c>
      <c r="R131" s="92" t="e">
        <f>IF(AND(J131=0,C131&gt;=設定シート!E$85,C131&lt;=設定シート!G$85),1,0)</f>
        <v>#REF!</v>
      </c>
    </row>
    <row r="132" spans="1:18" ht="15" customHeight="1">
      <c r="B132" s="92">
        <v>6</v>
      </c>
      <c r="C132" s="92" t="e">
        <f>'報告書（事業主控）'!#REF!</f>
        <v>#REF!</v>
      </c>
      <c r="E132" s="92" t="e">
        <f>'報告書（事業主控）'!#REF!</f>
        <v>#REF!</v>
      </c>
      <c r="F132" s="92" t="e">
        <f>'報告書（事業主控）'!#REF!</f>
        <v>#REF!</v>
      </c>
      <c r="G132" s="92" t="str">
        <f>IF(ISERROR(VLOOKUP(E132,労務比率,'報告書（事業主控）'!#REF!,FALSE)),"",VLOOKUP(E132,労務比率,'報告書（事業主控）'!#REF!,FALSE))</f>
        <v/>
      </c>
      <c r="H132" s="92" t="str">
        <f>IF(ISERROR(VLOOKUP(E132,労務比率,'報告書（事業主控）'!#REF!+1,FALSE)),"",VLOOKUP(E132,労務比率,'報告書（事業主控）'!#REF!+1,FALSE))</f>
        <v/>
      </c>
      <c r="I132" s="92" t="e">
        <f>'報告書（事業主控）'!#REF!</f>
        <v>#REF!</v>
      </c>
      <c r="J132" s="92" t="e">
        <f>'報告書（事業主控）'!#REF!</f>
        <v>#REF!</v>
      </c>
      <c r="K132" s="92" t="e">
        <f>'報告書（事業主控）'!#REF!</f>
        <v>#REF!</v>
      </c>
      <c r="L132" s="92">
        <f t="shared" si="26"/>
        <v>0</v>
      </c>
      <c r="M132" s="92">
        <f t="shared" si="28"/>
        <v>0</v>
      </c>
      <c r="N132" s="92" t="e">
        <f t="shared" si="27"/>
        <v>#REF!</v>
      </c>
      <c r="O132" s="92" t="e">
        <f t="shared" si="25"/>
        <v>#REF!</v>
      </c>
      <c r="R132" s="92" t="e">
        <f>IF(AND(J132=0,C132&gt;=設定シート!E$85,C132&lt;=設定シート!G$85),1,0)</f>
        <v>#REF!</v>
      </c>
    </row>
    <row r="133" spans="1:18" ht="15" customHeight="1">
      <c r="B133" s="92">
        <v>7</v>
      </c>
      <c r="C133" s="92" t="e">
        <f>'報告書（事業主控）'!#REF!</f>
        <v>#REF!</v>
      </c>
      <c r="E133" s="92" t="e">
        <f>'報告書（事業主控）'!#REF!</f>
        <v>#REF!</v>
      </c>
      <c r="F133" s="92" t="e">
        <f>'報告書（事業主控）'!#REF!</f>
        <v>#REF!</v>
      </c>
      <c r="G133" s="92" t="str">
        <f>IF(ISERROR(VLOOKUP(E133,労務比率,'報告書（事業主控）'!#REF!,FALSE)),"",VLOOKUP(E133,労務比率,'報告書（事業主控）'!#REF!,FALSE))</f>
        <v/>
      </c>
      <c r="H133" s="92" t="str">
        <f>IF(ISERROR(VLOOKUP(E133,労務比率,'報告書（事業主控）'!#REF!+1,FALSE)),"",VLOOKUP(E133,労務比率,'報告書（事業主控）'!#REF!+1,FALSE))</f>
        <v/>
      </c>
      <c r="I133" s="92" t="e">
        <f>'報告書（事業主控）'!#REF!</f>
        <v>#REF!</v>
      </c>
      <c r="J133" s="92" t="e">
        <f>'報告書（事業主控）'!#REF!</f>
        <v>#REF!</v>
      </c>
      <c r="K133" s="92" t="e">
        <f>'報告書（事業主控）'!#REF!</f>
        <v>#REF!</v>
      </c>
      <c r="L133" s="92">
        <f t="shared" si="26"/>
        <v>0</v>
      </c>
      <c r="M133" s="92">
        <f t="shared" si="28"/>
        <v>0</v>
      </c>
      <c r="N133" s="92" t="e">
        <f t="shared" si="27"/>
        <v>#REF!</v>
      </c>
      <c r="O133" s="92" t="e">
        <f t="shared" si="25"/>
        <v>#REF!</v>
      </c>
      <c r="R133" s="92" t="e">
        <f>IF(AND(J133=0,C133&gt;=設定シート!E$85,C133&lt;=設定シート!G$85),1,0)</f>
        <v>#REF!</v>
      </c>
    </row>
    <row r="134" spans="1:18" ht="15" customHeight="1">
      <c r="B134" s="92">
        <v>8</v>
      </c>
      <c r="C134" s="92" t="e">
        <f>'報告書（事業主控）'!#REF!</f>
        <v>#REF!</v>
      </c>
      <c r="E134" s="92" t="e">
        <f>'報告書（事業主控）'!#REF!</f>
        <v>#REF!</v>
      </c>
      <c r="F134" s="92" t="e">
        <f>'報告書（事業主控）'!#REF!</f>
        <v>#REF!</v>
      </c>
      <c r="G134" s="92" t="str">
        <f>IF(ISERROR(VLOOKUP(E134,労務比率,'報告書（事業主控）'!#REF!,FALSE)),"",VLOOKUP(E134,労務比率,'報告書（事業主控）'!#REF!,FALSE))</f>
        <v/>
      </c>
      <c r="H134" s="92" t="str">
        <f>IF(ISERROR(VLOOKUP(E134,労務比率,'報告書（事業主控）'!#REF!+1,FALSE)),"",VLOOKUP(E134,労務比率,'報告書（事業主控）'!#REF!+1,FALSE))</f>
        <v/>
      </c>
      <c r="I134" s="92" t="e">
        <f>'報告書（事業主控）'!#REF!</f>
        <v>#REF!</v>
      </c>
      <c r="J134" s="92" t="e">
        <f>'報告書（事業主控）'!#REF!</f>
        <v>#REF!</v>
      </c>
      <c r="K134" s="92" t="e">
        <f>'報告書（事業主控）'!#REF!</f>
        <v>#REF!</v>
      </c>
      <c r="L134" s="92">
        <f t="shared" si="26"/>
        <v>0</v>
      </c>
      <c r="M134" s="92">
        <f t="shared" si="28"/>
        <v>0</v>
      </c>
      <c r="N134" s="92" t="e">
        <f t="shared" si="27"/>
        <v>#REF!</v>
      </c>
      <c r="O134" s="92" t="e">
        <f t="shared" si="25"/>
        <v>#REF!</v>
      </c>
      <c r="R134" s="92" t="e">
        <f>IF(AND(J134=0,C134&gt;=設定シート!E$85,C134&lt;=設定シート!G$85),1,0)</f>
        <v>#REF!</v>
      </c>
    </row>
    <row r="135" spans="1:18" ht="15" customHeight="1">
      <c r="B135" s="92">
        <v>9</v>
      </c>
      <c r="C135" s="92" t="e">
        <f>'報告書（事業主控）'!#REF!</f>
        <v>#REF!</v>
      </c>
      <c r="E135" s="92" t="e">
        <f>'報告書（事業主控）'!#REF!</f>
        <v>#REF!</v>
      </c>
      <c r="F135" s="92" t="e">
        <f>'報告書（事業主控）'!#REF!</f>
        <v>#REF!</v>
      </c>
      <c r="G135" s="92" t="str">
        <f>IF(ISERROR(VLOOKUP(E135,労務比率,'報告書（事業主控）'!#REF!,FALSE)),"",VLOOKUP(E135,労務比率,'報告書（事業主控）'!#REF!,FALSE))</f>
        <v/>
      </c>
      <c r="H135" s="92" t="str">
        <f>IF(ISERROR(VLOOKUP(E135,労務比率,'報告書（事業主控）'!#REF!+1,FALSE)),"",VLOOKUP(E135,労務比率,'報告書（事業主控）'!#REF!+1,FALSE))</f>
        <v/>
      </c>
      <c r="I135" s="92" t="e">
        <f>'報告書（事業主控）'!#REF!</f>
        <v>#REF!</v>
      </c>
      <c r="J135" s="92" t="e">
        <f>'報告書（事業主控）'!#REF!</f>
        <v>#REF!</v>
      </c>
      <c r="K135" s="92" t="e">
        <f>'報告書（事業主控）'!#REF!</f>
        <v>#REF!</v>
      </c>
      <c r="L135" s="92">
        <f t="shared" si="26"/>
        <v>0</v>
      </c>
      <c r="M135" s="92">
        <f t="shared" si="28"/>
        <v>0</v>
      </c>
      <c r="N135" s="92" t="e">
        <f t="shared" si="27"/>
        <v>#REF!</v>
      </c>
      <c r="O135" s="92" t="e">
        <f t="shared" si="25"/>
        <v>#REF!</v>
      </c>
      <c r="R135" s="92" t="e">
        <f>IF(AND(J135=0,C135&gt;=設定シート!E$85,C135&lt;=設定シート!G$85),1,0)</f>
        <v>#REF!</v>
      </c>
    </row>
    <row r="136" spans="1:18" ht="15" customHeight="1">
      <c r="A136" s="92">
        <v>11</v>
      </c>
      <c r="B136" s="92">
        <v>1</v>
      </c>
      <c r="C136" s="92" t="e">
        <f>'報告書（事業主控）'!#REF!</f>
        <v>#REF!</v>
      </c>
      <c r="E136" s="92" t="e">
        <f>'報告書（事業主控）'!#REF!</f>
        <v>#REF!</v>
      </c>
      <c r="F136" s="92" t="e">
        <f>'報告書（事業主控）'!#REF!</f>
        <v>#REF!</v>
      </c>
      <c r="G136" s="92" t="str">
        <f>IF(ISERROR(VLOOKUP(E136,労務比率,'報告書（事業主控）'!#REF!,FALSE)),"",VLOOKUP(E136,労務比率,'報告書（事業主控）'!#REF!,FALSE))</f>
        <v/>
      </c>
      <c r="H136" s="92" t="str">
        <f>IF(ISERROR(VLOOKUP(E136,労務比率,'報告書（事業主控）'!#REF!+1,FALSE)),"",VLOOKUP(E136,労務比率,'報告書（事業主控）'!#REF!+1,FALSE))</f>
        <v/>
      </c>
      <c r="I136" s="92" t="e">
        <f>'報告書（事業主控）'!#REF!</f>
        <v>#REF!</v>
      </c>
      <c r="J136" s="92" t="e">
        <f>'報告書（事業主控）'!#REF!</f>
        <v>#REF!</v>
      </c>
      <c r="K136" s="92" t="e">
        <f>'報告書（事業主控）'!#REF!</f>
        <v>#REF!</v>
      </c>
      <c r="L136" s="92">
        <f t="shared" si="26"/>
        <v>0</v>
      </c>
      <c r="M136" s="92">
        <f t="shared" si="28"/>
        <v>0</v>
      </c>
      <c r="N136" s="92" t="e">
        <f t="shared" si="27"/>
        <v>#REF!</v>
      </c>
      <c r="O136" s="92" t="e">
        <f t="shared" si="25"/>
        <v>#REF!</v>
      </c>
      <c r="P136" s="92">
        <f>INT(SUMIF(O136:O144,0,I136:I144)*105/108)</f>
        <v>0</v>
      </c>
      <c r="Q136" s="92">
        <f>INT(P136*IF(COUNTIF(R136:R144,1)=0,0,SUMIF(R136:R144,1,G136:G144)/COUNTIF(R136:R144,1))/100)</f>
        <v>0</v>
      </c>
      <c r="R136" s="92" t="e">
        <f>IF(AND(J136=0,C136&gt;=設定シート!E$85,C136&lt;=設定シート!G$85),1,0)</f>
        <v>#REF!</v>
      </c>
    </row>
    <row r="137" spans="1:18" ht="15" customHeight="1">
      <c r="B137" s="92">
        <v>2</v>
      </c>
      <c r="C137" s="92" t="e">
        <f>'報告書（事業主控）'!#REF!</f>
        <v>#REF!</v>
      </c>
      <c r="E137" s="92" t="e">
        <f>'報告書（事業主控）'!#REF!</f>
        <v>#REF!</v>
      </c>
      <c r="F137" s="92" t="e">
        <f>'報告書（事業主控）'!#REF!</f>
        <v>#REF!</v>
      </c>
      <c r="G137" s="92" t="str">
        <f>IF(ISERROR(VLOOKUP(E137,労務比率,'報告書（事業主控）'!#REF!,FALSE)),"",VLOOKUP(E137,労務比率,'報告書（事業主控）'!#REF!,FALSE))</f>
        <v/>
      </c>
      <c r="H137" s="92" t="str">
        <f>IF(ISERROR(VLOOKUP(E137,労務比率,'報告書（事業主控）'!#REF!+1,FALSE)),"",VLOOKUP(E137,労務比率,'報告書（事業主控）'!#REF!+1,FALSE))</f>
        <v/>
      </c>
      <c r="I137" s="92" t="e">
        <f>'報告書（事業主控）'!#REF!</f>
        <v>#REF!</v>
      </c>
      <c r="J137" s="92" t="e">
        <f>'報告書（事業主控）'!#REF!</f>
        <v>#REF!</v>
      </c>
      <c r="K137" s="92" t="e">
        <f>'報告書（事業主控）'!#REF!</f>
        <v>#REF!</v>
      </c>
      <c r="L137" s="92">
        <f t="shared" si="26"/>
        <v>0</v>
      </c>
      <c r="M137" s="92">
        <f t="shared" si="28"/>
        <v>0</v>
      </c>
      <c r="N137" s="92" t="e">
        <f t="shared" si="27"/>
        <v>#REF!</v>
      </c>
      <c r="O137" s="92" t="e">
        <f t="shared" si="25"/>
        <v>#REF!</v>
      </c>
      <c r="R137" s="92" t="e">
        <f>IF(AND(J137=0,C137&gt;=設定シート!E$85,C137&lt;=設定シート!G$85),1,0)</f>
        <v>#REF!</v>
      </c>
    </row>
    <row r="138" spans="1:18" ht="15" customHeight="1">
      <c r="B138" s="92">
        <v>3</v>
      </c>
      <c r="C138" s="92" t="e">
        <f>'報告書（事業主控）'!#REF!</f>
        <v>#REF!</v>
      </c>
      <c r="E138" s="92" t="e">
        <f>'報告書（事業主控）'!#REF!</f>
        <v>#REF!</v>
      </c>
      <c r="F138" s="92" t="e">
        <f>'報告書（事業主控）'!#REF!</f>
        <v>#REF!</v>
      </c>
      <c r="G138" s="92" t="str">
        <f>IF(ISERROR(VLOOKUP(E138,労務比率,'報告書（事業主控）'!#REF!,FALSE)),"",VLOOKUP(E138,労務比率,'報告書（事業主控）'!#REF!,FALSE))</f>
        <v/>
      </c>
      <c r="H138" s="92" t="str">
        <f>IF(ISERROR(VLOOKUP(E138,労務比率,'報告書（事業主控）'!#REF!+1,FALSE)),"",VLOOKUP(E138,労務比率,'報告書（事業主控）'!#REF!+1,FALSE))</f>
        <v/>
      </c>
      <c r="I138" s="92" t="e">
        <f>'報告書（事業主控）'!#REF!</f>
        <v>#REF!</v>
      </c>
      <c r="J138" s="92" t="e">
        <f>'報告書（事業主控）'!#REF!</f>
        <v>#REF!</v>
      </c>
      <c r="K138" s="92" t="e">
        <f>'報告書（事業主控）'!#REF!</f>
        <v>#REF!</v>
      </c>
      <c r="L138" s="92">
        <f t="shared" si="26"/>
        <v>0</v>
      </c>
      <c r="M138" s="92">
        <f t="shared" si="28"/>
        <v>0</v>
      </c>
      <c r="N138" s="92" t="e">
        <f t="shared" si="27"/>
        <v>#REF!</v>
      </c>
      <c r="O138" s="92" t="e">
        <f t="shared" si="25"/>
        <v>#REF!</v>
      </c>
      <c r="R138" s="92" t="e">
        <f>IF(AND(J138=0,C138&gt;=設定シート!E$85,C138&lt;=設定シート!G$85),1,0)</f>
        <v>#REF!</v>
      </c>
    </row>
    <row r="139" spans="1:18" ht="15" customHeight="1">
      <c r="B139" s="92">
        <v>4</v>
      </c>
      <c r="C139" s="92" t="e">
        <f>'報告書（事業主控）'!#REF!</f>
        <v>#REF!</v>
      </c>
      <c r="E139" s="92" t="e">
        <f>'報告書（事業主控）'!#REF!</f>
        <v>#REF!</v>
      </c>
      <c r="F139" s="92" t="e">
        <f>'報告書（事業主控）'!#REF!</f>
        <v>#REF!</v>
      </c>
      <c r="G139" s="92" t="str">
        <f>IF(ISERROR(VLOOKUP(E139,労務比率,'報告書（事業主控）'!#REF!,FALSE)),"",VLOOKUP(E139,労務比率,'報告書（事業主控）'!#REF!,FALSE))</f>
        <v/>
      </c>
      <c r="H139" s="92" t="str">
        <f>IF(ISERROR(VLOOKUP(E139,労務比率,'報告書（事業主控）'!#REF!+1,FALSE)),"",VLOOKUP(E139,労務比率,'報告書（事業主控）'!#REF!+1,FALSE))</f>
        <v/>
      </c>
      <c r="I139" s="92" t="e">
        <f>'報告書（事業主控）'!#REF!</f>
        <v>#REF!</v>
      </c>
      <c r="J139" s="92" t="e">
        <f>'報告書（事業主控）'!#REF!</f>
        <v>#REF!</v>
      </c>
      <c r="K139" s="92" t="e">
        <f>'報告書（事業主控）'!#REF!</f>
        <v>#REF!</v>
      </c>
      <c r="L139" s="92">
        <f t="shared" si="26"/>
        <v>0</v>
      </c>
      <c r="M139" s="92">
        <f t="shared" si="28"/>
        <v>0</v>
      </c>
      <c r="N139" s="92" t="e">
        <f t="shared" si="27"/>
        <v>#REF!</v>
      </c>
      <c r="O139" s="92" t="e">
        <f t="shared" si="25"/>
        <v>#REF!</v>
      </c>
      <c r="R139" s="92" t="e">
        <f>IF(AND(J139=0,C139&gt;=設定シート!E$85,C139&lt;=設定シート!G$85),1,0)</f>
        <v>#REF!</v>
      </c>
    </row>
    <row r="140" spans="1:18" ht="15" customHeight="1">
      <c r="B140" s="92">
        <v>5</v>
      </c>
      <c r="C140" s="92" t="e">
        <f>'報告書（事業主控）'!#REF!</f>
        <v>#REF!</v>
      </c>
      <c r="E140" s="92" t="e">
        <f>'報告書（事業主控）'!#REF!</f>
        <v>#REF!</v>
      </c>
      <c r="F140" s="92" t="e">
        <f>'報告書（事業主控）'!#REF!</f>
        <v>#REF!</v>
      </c>
      <c r="G140" s="92" t="str">
        <f>IF(ISERROR(VLOOKUP(E140,労務比率,'報告書（事業主控）'!#REF!,FALSE)),"",VLOOKUP(E140,労務比率,'報告書（事業主控）'!#REF!,FALSE))</f>
        <v/>
      </c>
      <c r="H140" s="92" t="str">
        <f>IF(ISERROR(VLOOKUP(E140,労務比率,'報告書（事業主控）'!#REF!+1,FALSE)),"",VLOOKUP(E140,労務比率,'報告書（事業主控）'!#REF!+1,FALSE))</f>
        <v/>
      </c>
      <c r="I140" s="92" t="e">
        <f>'報告書（事業主控）'!#REF!</f>
        <v>#REF!</v>
      </c>
      <c r="J140" s="92" t="e">
        <f>'報告書（事業主控）'!#REF!</f>
        <v>#REF!</v>
      </c>
      <c r="K140" s="92" t="e">
        <f>'報告書（事業主控）'!#REF!</f>
        <v>#REF!</v>
      </c>
      <c r="L140" s="92">
        <f t="shared" si="26"/>
        <v>0</v>
      </c>
      <c r="M140" s="92">
        <f t="shared" si="28"/>
        <v>0</v>
      </c>
      <c r="N140" s="92" t="e">
        <f t="shared" si="27"/>
        <v>#REF!</v>
      </c>
      <c r="O140" s="92" t="e">
        <f t="shared" si="25"/>
        <v>#REF!</v>
      </c>
      <c r="R140" s="92" t="e">
        <f>IF(AND(J140=0,C140&gt;=設定シート!E$85,C140&lt;=設定シート!G$85),1,0)</f>
        <v>#REF!</v>
      </c>
    </row>
    <row r="141" spans="1:18" ht="15" customHeight="1">
      <c r="B141" s="92">
        <v>6</v>
      </c>
      <c r="C141" s="92" t="e">
        <f>'報告書（事業主控）'!#REF!</f>
        <v>#REF!</v>
      </c>
      <c r="E141" s="92" t="e">
        <f>'報告書（事業主控）'!#REF!</f>
        <v>#REF!</v>
      </c>
      <c r="F141" s="92" t="e">
        <f>'報告書（事業主控）'!#REF!</f>
        <v>#REF!</v>
      </c>
      <c r="G141" s="92" t="str">
        <f>IF(ISERROR(VLOOKUP(E141,労務比率,'報告書（事業主控）'!#REF!,FALSE)),"",VLOOKUP(E141,労務比率,'報告書（事業主控）'!#REF!,FALSE))</f>
        <v/>
      </c>
      <c r="H141" s="92" t="str">
        <f>IF(ISERROR(VLOOKUP(E141,労務比率,'報告書（事業主控）'!#REF!+1,FALSE)),"",VLOOKUP(E141,労務比率,'報告書（事業主控）'!#REF!+1,FALSE))</f>
        <v/>
      </c>
      <c r="I141" s="92" t="e">
        <f>'報告書（事業主控）'!#REF!</f>
        <v>#REF!</v>
      </c>
      <c r="J141" s="92" t="e">
        <f>'報告書（事業主控）'!#REF!</f>
        <v>#REF!</v>
      </c>
      <c r="K141" s="92" t="e">
        <f>'報告書（事業主控）'!#REF!</f>
        <v>#REF!</v>
      </c>
      <c r="L141" s="92">
        <f t="shared" si="26"/>
        <v>0</v>
      </c>
      <c r="M141" s="92">
        <f t="shared" si="28"/>
        <v>0</v>
      </c>
      <c r="N141" s="92" t="e">
        <f t="shared" si="27"/>
        <v>#REF!</v>
      </c>
      <c r="O141" s="92" t="e">
        <f t="shared" si="25"/>
        <v>#REF!</v>
      </c>
      <c r="R141" s="92" t="e">
        <f>IF(AND(J141=0,C141&gt;=設定シート!E$85,C141&lt;=設定シート!G$85),1,0)</f>
        <v>#REF!</v>
      </c>
    </row>
    <row r="142" spans="1:18" ht="15" customHeight="1">
      <c r="B142" s="92">
        <v>7</v>
      </c>
      <c r="C142" s="92" t="e">
        <f>'報告書（事業主控）'!#REF!</f>
        <v>#REF!</v>
      </c>
      <c r="E142" s="92" t="e">
        <f>'報告書（事業主控）'!#REF!</f>
        <v>#REF!</v>
      </c>
      <c r="F142" s="92" t="e">
        <f>'報告書（事業主控）'!#REF!</f>
        <v>#REF!</v>
      </c>
      <c r="G142" s="92" t="str">
        <f>IF(ISERROR(VLOOKUP(E142,労務比率,'報告書（事業主控）'!#REF!,FALSE)),"",VLOOKUP(E142,労務比率,'報告書（事業主控）'!#REF!,FALSE))</f>
        <v/>
      </c>
      <c r="H142" s="92" t="str">
        <f>IF(ISERROR(VLOOKUP(E142,労務比率,'報告書（事業主控）'!#REF!+1,FALSE)),"",VLOOKUP(E142,労務比率,'報告書（事業主控）'!#REF!+1,FALSE))</f>
        <v/>
      </c>
      <c r="I142" s="92" t="e">
        <f>'報告書（事業主控）'!#REF!</f>
        <v>#REF!</v>
      </c>
      <c r="J142" s="92" t="e">
        <f>'報告書（事業主控）'!#REF!</f>
        <v>#REF!</v>
      </c>
      <c r="K142" s="92" t="e">
        <f>'報告書（事業主控）'!#REF!</f>
        <v>#REF!</v>
      </c>
      <c r="L142" s="92">
        <f t="shared" si="26"/>
        <v>0</v>
      </c>
      <c r="M142" s="92">
        <f t="shared" si="28"/>
        <v>0</v>
      </c>
      <c r="N142" s="92" t="e">
        <f t="shared" si="27"/>
        <v>#REF!</v>
      </c>
      <c r="O142" s="92" t="e">
        <f t="shared" si="25"/>
        <v>#REF!</v>
      </c>
      <c r="R142" s="92" t="e">
        <f>IF(AND(J142=0,C142&gt;=設定シート!E$85,C142&lt;=設定シート!G$85),1,0)</f>
        <v>#REF!</v>
      </c>
    </row>
    <row r="143" spans="1:18" ht="15" customHeight="1">
      <c r="B143" s="92">
        <v>8</v>
      </c>
      <c r="C143" s="92" t="e">
        <f>'報告書（事業主控）'!#REF!</f>
        <v>#REF!</v>
      </c>
      <c r="E143" s="92" t="e">
        <f>'報告書（事業主控）'!#REF!</f>
        <v>#REF!</v>
      </c>
      <c r="F143" s="92" t="e">
        <f>'報告書（事業主控）'!#REF!</f>
        <v>#REF!</v>
      </c>
      <c r="G143" s="92" t="str">
        <f>IF(ISERROR(VLOOKUP(E143,労務比率,'報告書（事業主控）'!#REF!,FALSE)),"",VLOOKUP(E143,労務比率,'報告書（事業主控）'!#REF!,FALSE))</f>
        <v/>
      </c>
      <c r="H143" s="92" t="str">
        <f>IF(ISERROR(VLOOKUP(E143,労務比率,'報告書（事業主控）'!#REF!+1,FALSE)),"",VLOOKUP(E143,労務比率,'報告書（事業主控）'!#REF!+1,FALSE))</f>
        <v/>
      </c>
      <c r="I143" s="92" t="e">
        <f>'報告書（事業主控）'!#REF!</f>
        <v>#REF!</v>
      </c>
      <c r="J143" s="92" t="e">
        <f>'報告書（事業主控）'!#REF!</f>
        <v>#REF!</v>
      </c>
      <c r="K143" s="92" t="e">
        <f>'報告書（事業主控）'!#REF!</f>
        <v>#REF!</v>
      </c>
      <c r="L143" s="92">
        <f t="shared" si="26"/>
        <v>0</v>
      </c>
      <c r="M143" s="92">
        <f t="shared" si="28"/>
        <v>0</v>
      </c>
      <c r="N143" s="92" t="e">
        <f t="shared" si="27"/>
        <v>#REF!</v>
      </c>
      <c r="O143" s="92" t="e">
        <f t="shared" si="25"/>
        <v>#REF!</v>
      </c>
      <c r="R143" s="92" t="e">
        <f>IF(AND(J143=0,C143&gt;=設定シート!E$85,C143&lt;=設定シート!G$85),1,0)</f>
        <v>#REF!</v>
      </c>
    </row>
    <row r="144" spans="1:18" ht="15" customHeight="1">
      <c r="B144" s="92">
        <v>9</v>
      </c>
      <c r="C144" s="92" t="e">
        <f>'報告書（事業主控）'!#REF!</f>
        <v>#REF!</v>
      </c>
      <c r="E144" s="92" t="e">
        <f>'報告書（事業主控）'!#REF!</f>
        <v>#REF!</v>
      </c>
      <c r="F144" s="92" t="e">
        <f>'報告書（事業主控）'!#REF!</f>
        <v>#REF!</v>
      </c>
      <c r="G144" s="92" t="str">
        <f>IF(ISERROR(VLOOKUP(E144,労務比率,'報告書（事業主控）'!#REF!,FALSE)),"",VLOOKUP(E144,労務比率,'報告書（事業主控）'!#REF!,FALSE))</f>
        <v/>
      </c>
      <c r="H144" s="92" t="str">
        <f>IF(ISERROR(VLOOKUP(E144,労務比率,'報告書（事業主控）'!#REF!+1,FALSE)),"",VLOOKUP(E144,労務比率,'報告書（事業主控）'!#REF!+1,FALSE))</f>
        <v/>
      </c>
      <c r="I144" s="92" t="e">
        <f>'報告書（事業主控）'!#REF!</f>
        <v>#REF!</v>
      </c>
      <c r="J144" s="92" t="e">
        <f>'報告書（事業主控）'!#REF!</f>
        <v>#REF!</v>
      </c>
      <c r="K144" s="92" t="e">
        <f>'報告書（事業主控）'!#REF!</f>
        <v>#REF!</v>
      </c>
      <c r="L144" s="92">
        <f t="shared" si="26"/>
        <v>0</v>
      </c>
      <c r="M144" s="92">
        <f t="shared" si="28"/>
        <v>0</v>
      </c>
      <c r="N144" s="92" t="e">
        <f t="shared" si="27"/>
        <v>#REF!</v>
      </c>
      <c r="O144" s="92" t="e">
        <f t="shared" si="25"/>
        <v>#REF!</v>
      </c>
      <c r="R144" s="92" t="e">
        <f>IF(AND(J144=0,C144&gt;=設定シート!E$85,C144&lt;=設定シート!G$85),1,0)</f>
        <v>#REF!</v>
      </c>
    </row>
    <row r="145" spans="1:18" ht="15" customHeight="1">
      <c r="A145" s="92">
        <v>12</v>
      </c>
      <c r="B145" s="92">
        <v>1</v>
      </c>
      <c r="C145" s="92" t="e">
        <f>'報告書（事業主控）'!#REF!</f>
        <v>#REF!</v>
      </c>
      <c r="E145" s="92" t="e">
        <f>'報告書（事業主控）'!#REF!</f>
        <v>#REF!</v>
      </c>
      <c r="F145" s="92" t="e">
        <f>'報告書（事業主控）'!#REF!</f>
        <v>#REF!</v>
      </c>
      <c r="G145" s="92" t="str">
        <f>IF(ISERROR(VLOOKUP(E145,労務比率,'報告書（事業主控）'!#REF!,FALSE)),"",VLOOKUP(E145,労務比率,'報告書（事業主控）'!#REF!,FALSE))</f>
        <v/>
      </c>
      <c r="H145" s="92" t="str">
        <f>IF(ISERROR(VLOOKUP(E145,労務比率,'報告書（事業主控）'!#REF!+1,FALSE)),"",VLOOKUP(E145,労務比率,'報告書（事業主控）'!#REF!+1,FALSE))</f>
        <v/>
      </c>
      <c r="I145" s="92" t="e">
        <f>'報告書（事業主控）'!#REF!</f>
        <v>#REF!</v>
      </c>
      <c r="J145" s="92" t="e">
        <f>'報告書（事業主控）'!#REF!</f>
        <v>#REF!</v>
      </c>
      <c r="K145" s="92" t="e">
        <f>'報告書（事業主控）'!#REF!</f>
        <v>#REF!</v>
      </c>
      <c r="L145" s="92">
        <f t="shared" si="26"/>
        <v>0</v>
      </c>
      <c r="M145" s="92">
        <f t="shared" si="28"/>
        <v>0</v>
      </c>
      <c r="N145" s="92" t="e">
        <f t="shared" si="27"/>
        <v>#REF!</v>
      </c>
      <c r="O145" s="92" t="e">
        <f t="shared" si="25"/>
        <v>#REF!</v>
      </c>
      <c r="P145" s="92">
        <f>INT(SUMIF(O145:O153,0,I145:I153)*105/108)</f>
        <v>0</v>
      </c>
      <c r="Q145" s="92">
        <f>INT(P145*IF(COUNTIF(R145:R153,1)=0,0,SUMIF(R145:R153,1,G145:G153)/COUNTIF(R145:R153,1))/100)</f>
        <v>0</v>
      </c>
      <c r="R145" s="92" t="e">
        <f>IF(AND(J145=0,C145&gt;=設定シート!E$85,C145&lt;=設定シート!G$85),1,0)</f>
        <v>#REF!</v>
      </c>
    </row>
    <row r="146" spans="1:18" ht="15" customHeight="1">
      <c r="B146" s="92">
        <v>2</v>
      </c>
      <c r="C146" s="92" t="e">
        <f>'報告書（事業主控）'!#REF!</f>
        <v>#REF!</v>
      </c>
      <c r="E146" s="92" t="e">
        <f>'報告書（事業主控）'!#REF!</f>
        <v>#REF!</v>
      </c>
      <c r="F146" s="92" t="e">
        <f>'報告書（事業主控）'!#REF!</f>
        <v>#REF!</v>
      </c>
      <c r="G146" s="92" t="str">
        <f>IF(ISERROR(VLOOKUP(E146,労務比率,'報告書（事業主控）'!#REF!,FALSE)),"",VLOOKUP(E146,労務比率,'報告書（事業主控）'!#REF!,FALSE))</f>
        <v/>
      </c>
      <c r="H146" s="92" t="str">
        <f>IF(ISERROR(VLOOKUP(E146,労務比率,'報告書（事業主控）'!#REF!+1,FALSE)),"",VLOOKUP(E146,労務比率,'報告書（事業主控）'!#REF!+1,FALSE))</f>
        <v/>
      </c>
      <c r="I146" s="92" t="e">
        <f>'報告書（事業主控）'!#REF!</f>
        <v>#REF!</v>
      </c>
      <c r="J146" s="92" t="e">
        <f>'報告書（事業主控）'!#REF!</f>
        <v>#REF!</v>
      </c>
      <c r="K146" s="92" t="e">
        <f>'報告書（事業主控）'!#REF!</f>
        <v>#REF!</v>
      </c>
      <c r="L146" s="92">
        <f t="shared" si="26"/>
        <v>0</v>
      </c>
      <c r="M146" s="92">
        <f t="shared" si="28"/>
        <v>0</v>
      </c>
      <c r="N146" s="92" t="e">
        <f t="shared" si="27"/>
        <v>#REF!</v>
      </c>
      <c r="O146" s="92" t="e">
        <f t="shared" si="25"/>
        <v>#REF!</v>
      </c>
      <c r="R146" s="92" t="e">
        <f>IF(AND(J146=0,C146&gt;=設定シート!E$85,C146&lt;=設定シート!G$85),1,0)</f>
        <v>#REF!</v>
      </c>
    </row>
    <row r="147" spans="1:18" ht="15" customHeight="1">
      <c r="B147" s="92">
        <v>3</v>
      </c>
      <c r="C147" s="92" t="e">
        <f>'報告書（事業主控）'!#REF!</f>
        <v>#REF!</v>
      </c>
      <c r="E147" s="92" t="e">
        <f>'報告書（事業主控）'!#REF!</f>
        <v>#REF!</v>
      </c>
      <c r="F147" s="92" t="e">
        <f>'報告書（事業主控）'!#REF!</f>
        <v>#REF!</v>
      </c>
      <c r="G147" s="92" t="str">
        <f>IF(ISERROR(VLOOKUP(E147,労務比率,'報告書（事業主控）'!#REF!,FALSE)),"",VLOOKUP(E147,労務比率,'報告書（事業主控）'!#REF!,FALSE))</f>
        <v/>
      </c>
      <c r="H147" s="92" t="str">
        <f>IF(ISERROR(VLOOKUP(E147,労務比率,'報告書（事業主控）'!#REF!+1,FALSE)),"",VLOOKUP(E147,労務比率,'報告書（事業主控）'!#REF!+1,FALSE))</f>
        <v/>
      </c>
      <c r="I147" s="92" t="e">
        <f>'報告書（事業主控）'!#REF!</f>
        <v>#REF!</v>
      </c>
      <c r="J147" s="92" t="e">
        <f>'報告書（事業主控）'!#REF!</f>
        <v>#REF!</v>
      </c>
      <c r="K147" s="92" t="e">
        <f>'報告書（事業主控）'!#REF!</f>
        <v>#REF!</v>
      </c>
      <c r="L147" s="92">
        <f t="shared" si="26"/>
        <v>0</v>
      </c>
      <c r="M147" s="92">
        <f t="shared" si="28"/>
        <v>0</v>
      </c>
      <c r="N147" s="92" t="e">
        <f t="shared" si="27"/>
        <v>#REF!</v>
      </c>
      <c r="O147" s="92" t="e">
        <f t="shared" si="25"/>
        <v>#REF!</v>
      </c>
      <c r="R147" s="92" t="e">
        <f>IF(AND(J147=0,C147&gt;=設定シート!E$85,C147&lt;=設定シート!G$85),1,0)</f>
        <v>#REF!</v>
      </c>
    </row>
    <row r="148" spans="1:18" ht="15" customHeight="1">
      <c r="B148" s="92">
        <v>4</v>
      </c>
      <c r="C148" s="92" t="e">
        <f>'報告書（事業主控）'!#REF!</f>
        <v>#REF!</v>
      </c>
      <c r="E148" s="92" t="e">
        <f>'報告書（事業主控）'!#REF!</f>
        <v>#REF!</v>
      </c>
      <c r="F148" s="92" t="e">
        <f>'報告書（事業主控）'!#REF!</f>
        <v>#REF!</v>
      </c>
      <c r="G148" s="92" t="str">
        <f>IF(ISERROR(VLOOKUP(E148,労務比率,'報告書（事業主控）'!#REF!,FALSE)),"",VLOOKUP(E148,労務比率,'報告書（事業主控）'!#REF!,FALSE))</f>
        <v/>
      </c>
      <c r="H148" s="92" t="str">
        <f>IF(ISERROR(VLOOKUP(E148,労務比率,'報告書（事業主控）'!#REF!+1,FALSE)),"",VLOOKUP(E148,労務比率,'報告書（事業主控）'!#REF!+1,FALSE))</f>
        <v/>
      </c>
      <c r="I148" s="92" t="e">
        <f>'報告書（事業主控）'!#REF!</f>
        <v>#REF!</v>
      </c>
      <c r="J148" s="92" t="e">
        <f>'報告書（事業主控）'!#REF!</f>
        <v>#REF!</v>
      </c>
      <c r="K148" s="92" t="e">
        <f>'報告書（事業主控）'!#REF!</f>
        <v>#REF!</v>
      </c>
      <c r="L148" s="92">
        <f t="shared" si="26"/>
        <v>0</v>
      </c>
      <c r="M148" s="92">
        <f t="shared" si="28"/>
        <v>0</v>
      </c>
      <c r="N148" s="92" t="e">
        <f t="shared" si="27"/>
        <v>#REF!</v>
      </c>
      <c r="O148" s="92" t="e">
        <f t="shared" si="25"/>
        <v>#REF!</v>
      </c>
      <c r="R148" s="92" t="e">
        <f>IF(AND(J148=0,C148&gt;=設定シート!E$85,C148&lt;=設定シート!G$85),1,0)</f>
        <v>#REF!</v>
      </c>
    </row>
    <row r="149" spans="1:18" ht="15" customHeight="1">
      <c r="B149" s="92">
        <v>5</v>
      </c>
      <c r="C149" s="92" t="e">
        <f>'報告書（事業主控）'!#REF!</f>
        <v>#REF!</v>
      </c>
      <c r="E149" s="92" t="e">
        <f>'報告書（事業主控）'!#REF!</f>
        <v>#REF!</v>
      </c>
      <c r="F149" s="92" t="e">
        <f>'報告書（事業主控）'!#REF!</f>
        <v>#REF!</v>
      </c>
      <c r="G149" s="92" t="str">
        <f>IF(ISERROR(VLOOKUP(E149,労務比率,'報告書（事業主控）'!#REF!,FALSE)),"",VLOOKUP(E149,労務比率,'報告書（事業主控）'!#REF!,FALSE))</f>
        <v/>
      </c>
      <c r="H149" s="92" t="str">
        <f>IF(ISERROR(VLOOKUP(E149,労務比率,'報告書（事業主控）'!#REF!+1,FALSE)),"",VLOOKUP(E149,労務比率,'報告書（事業主控）'!#REF!+1,FALSE))</f>
        <v/>
      </c>
      <c r="I149" s="92" t="e">
        <f>'報告書（事業主控）'!#REF!</f>
        <v>#REF!</v>
      </c>
      <c r="J149" s="92" t="e">
        <f>'報告書（事業主控）'!#REF!</f>
        <v>#REF!</v>
      </c>
      <c r="K149" s="92" t="e">
        <f>'報告書（事業主控）'!#REF!</f>
        <v>#REF!</v>
      </c>
      <c r="L149" s="92">
        <f t="shared" si="26"/>
        <v>0</v>
      </c>
      <c r="M149" s="92">
        <f t="shared" si="28"/>
        <v>0</v>
      </c>
      <c r="N149" s="92" t="e">
        <f t="shared" si="27"/>
        <v>#REF!</v>
      </c>
      <c r="O149" s="92" t="e">
        <f t="shared" ref="O149:O212" si="29">IF(I149=N149,IF(ISERROR(ROUNDDOWN(I149*G149/100,0)+K149),0,ROUNDDOWN(I149*G149/100,0)+K149),0)</f>
        <v>#REF!</v>
      </c>
      <c r="R149" s="92" t="e">
        <f>IF(AND(J149=0,C149&gt;=設定シート!E$85,C149&lt;=設定シート!G$85),1,0)</f>
        <v>#REF!</v>
      </c>
    </row>
    <row r="150" spans="1:18" ht="15" customHeight="1">
      <c r="B150" s="92">
        <v>6</v>
      </c>
      <c r="C150" s="92" t="e">
        <f>'報告書（事業主控）'!#REF!</f>
        <v>#REF!</v>
      </c>
      <c r="E150" s="92" t="e">
        <f>'報告書（事業主控）'!#REF!</f>
        <v>#REF!</v>
      </c>
      <c r="F150" s="92" t="e">
        <f>'報告書（事業主控）'!#REF!</f>
        <v>#REF!</v>
      </c>
      <c r="G150" s="92" t="str">
        <f>IF(ISERROR(VLOOKUP(E150,労務比率,'報告書（事業主控）'!#REF!,FALSE)),"",VLOOKUP(E150,労務比率,'報告書（事業主控）'!#REF!,FALSE))</f>
        <v/>
      </c>
      <c r="H150" s="92" t="str">
        <f>IF(ISERROR(VLOOKUP(E150,労務比率,'報告書（事業主控）'!#REF!+1,FALSE)),"",VLOOKUP(E150,労務比率,'報告書（事業主控）'!#REF!+1,FALSE))</f>
        <v/>
      </c>
      <c r="I150" s="92" t="e">
        <f>'報告書（事業主控）'!#REF!</f>
        <v>#REF!</v>
      </c>
      <c r="J150" s="92" t="e">
        <f>'報告書（事業主控）'!#REF!</f>
        <v>#REF!</v>
      </c>
      <c r="K150" s="92" t="e">
        <f>'報告書（事業主控）'!#REF!</f>
        <v>#REF!</v>
      </c>
      <c r="L150" s="92">
        <f t="shared" si="26"/>
        <v>0</v>
      </c>
      <c r="M150" s="92">
        <f t="shared" si="28"/>
        <v>0</v>
      </c>
      <c r="N150" s="92" t="e">
        <f t="shared" si="27"/>
        <v>#REF!</v>
      </c>
      <c r="O150" s="92" t="e">
        <f t="shared" si="29"/>
        <v>#REF!</v>
      </c>
      <c r="R150" s="92" t="e">
        <f>IF(AND(J150=0,C150&gt;=設定シート!E$85,C150&lt;=設定シート!G$85),1,0)</f>
        <v>#REF!</v>
      </c>
    </row>
    <row r="151" spans="1:18" ht="15" customHeight="1">
      <c r="B151" s="92">
        <v>7</v>
      </c>
      <c r="C151" s="92" t="e">
        <f>'報告書（事業主控）'!#REF!</f>
        <v>#REF!</v>
      </c>
      <c r="E151" s="92" t="e">
        <f>'報告書（事業主控）'!#REF!</f>
        <v>#REF!</v>
      </c>
      <c r="F151" s="92" t="e">
        <f>'報告書（事業主控）'!#REF!</f>
        <v>#REF!</v>
      </c>
      <c r="G151" s="92" t="str">
        <f>IF(ISERROR(VLOOKUP(E151,労務比率,'報告書（事業主控）'!#REF!,FALSE)),"",VLOOKUP(E151,労務比率,'報告書（事業主控）'!#REF!,FALSE))</f>
        <v/>
      </c>
      <c r="H151" s="92" t="str">
        <f>IF(ISERROR(VLOOKUP(E151,労務比率,'報告書（事業主控）'!#REF!+1,FALSE)),"",VLOOKUP(E151,労務比率,'報告書（事業主控）'!#REF!+1,FALSE))</f>
        <v/>
      </c>
      <c r="I151" s="92" t="e">
        <f>'報告書（事業主控）'!#REF!</f>
        <v>#REF!</v>
      </c>
      <c r="J151" s="92" t="e">
        <f>'報告書（事業主控）'!#REF!</f>
        <v>#REF!</v>
      </c>
      <c r="K151" s="92" t="e">
        <f>'報告書（事業主控）'!#REF!</f>
        <v>#REF!</v>
      </c>
      <c r="L151" s="92">
        <f t="shared" si="26"/>
        <v>0</v>
      </c>
      <c r="M151" s="92">
        <f t="shared" si="28"/>
        <v>0</v>
      </c>
      <c r="N151" s="92" t="e">
        <f t="shared" si="27"/>
        <v>#REF!</v>
      </c>
      <c r="O151" s="92" t="e">
        <f t="shared" si="29"/>
        <v>#REF!</v>
      </c>
      <c r="R151" s="92" t="e">
        <f>IF(AND(J151=0,C151&gt;=設定シート!E$85,C151&lt;=設定シート!G$85),1,0)</f>
        <v>#REF!</v>
      </c>
    </row>
    <row r="152" spans="1:18" ht="15" customHeight="1">
      <c r="B152" s="92">
        <v>8</v>
      </c>
      <c r="C152" s="92" t="e">
        <f>'報告書（事業主控）'!#REF!</f>
        <v>#REF!</v>
      </c>
      <c r="E152" s="92" t="e">
        <f>'報告書（事業主控）'!#REF!</f>
        <v>#REF!</v>
      </c>
      <c r="F152" s="92" t="e">
        <f>'報告書（事業主控）'!#REF!</f>
        <v>#REF!</v>
      </c>
      <c r="G152" s="92" t="str">
        <f>IF(ISERROR(VLOOKUP(E152,労務比率,'報告書（事業主控）'!#REF!,FALSE)),"",VLOOKUP(E152,労務比率,'報告書（事業主控）'!#REF!,FALSE))</f>
        <v/>
      </c>
      <c r="H152" s="92" t="str">
        <f>IF(ISERROR(VLOOKUP(E152,労務比率,'報告書（事業主控）'!#REF!+1,FALSE)),"",VLOOKUP(E152,労務比率,'報告書（事業主控）'!#REF!+1,FALSE))</f>
        <v/>
      </c>
      <c r="I152" s="92" t="e">
        <f>'報告書（事業主控）'!#REF!</f>
        <v>#REF!</v>
      </c>
      <c r="J152" s="92" t="e">
        <f>'報告書（事業主控）'!#REF!</f>
        <v>#REF!</v>
      </c>
      <c r="K152" s="92" t="e">
        <f>'報告書（事業主控）'!#REF!</f>
        <v>#REF!</v>
      </c>
      <c r="L152" s="92">
        <f t="shared" si="26"/>
        <v>0</v>
      </c>
      <c r="M152" s="92">
        <f t="shared" si="28"/>
        <v>0</v>
      </c>
      <c r="N152" s="92" t="e">
        <f t="shared" si="27"/>
        <v>#REF!</v>
      </c>
      <c r="O152" s="92" t="e">
        <f t="shared" si="29"/>
        <v>#REF!</v>
      </c>
      <c r="R152" s="92" t="e">
        <f>IF(AND(J152=0,C152&gt;=設定シート!E$85,C152&lt;=設定シート!G$85),1,0)</f>
        <v>#REF!</v>
      </c>
    </row>
    <row r="153" spans="1:18" ht="15" customHeight="1">
      <c r="B153" s="92">
        <v>9</v>
      </c>
      <c r="C153" s="92" t="e">
        <f>'報告書（事業主控）'!#REF!</f>
        <v>#REF!</v>
      </c>
      <c r="E153" s="92" t="e">
        <f>'報告書（事業主控）'!#REF!</f>
        <v>#REF!</v>
      </c>
      <c r="F153" s="92" t="e">
        <f>'報告書（事業主控）'!#REF!</f>
        <v>#REF!</v>
      </c>
      <c r="G153" s="92" t="str">
        <f>IF(ISERROR(VLOOKUP(E153,労務比率,'報告書（事業主控）'!#REF!,FALSE)),"",VLOOKUP(E153,労務比率,'報告書（事業主控）'!#REF!,FALSE))</f>
        <v/>
      </c>
      <c r="H153" s="92" t="str">
        <f>IF(ISERROR(VLOOKUP(E153,労務比率,'報告書（事業主控）'!#REF!+1,FALSE)),"",VLOOKUP(E153,労務比率,'報告書（事業主控）'!#REF!+1,FALSE))</f>
        <v/>
      </c>
      <c r="I153" s="92" t="e">
        <f>'報告書（事業主控）'!#REF!</f>
        <v>#REF!</v>
      </c>
      <c r="J153" s="92" t="e">
        <f>'報告書（事業主控）'!#REF!</f>
        <v>#REF!</v>
      </c>
      <c r="K153" s="92" t="e">
        <f>'報告書（事業主控）'!#REF!</f>
        <v>#REF!</v>
      </c>
      <c r="L153" s="92">
        <f t="shared" si="26"/>
        <v>0</v>
      </c>
      <c r="M153" s="92">
        <f t="shared" si="28"/>
        <v>0</v>
      </c>
      <c r="N153" s="92" t="e">
        <f t="shared" si="27"/>
        <v>#REF!</v>
      </c>
      <c r="O153" s="92" t="e">
        <f t="shared" si="29"/>
        <v>#REF!</v>
      </c>
      <c r="R153" s="92" t="e">
        <f>IF(AND(J153=0,C153&gt;=設定シート!E$85,C153&lt;=設定シート!G$85),1,0)</f>
        <v>#REF!</v>
      </c>
    </row>
    <row r="154" spans="1:18" ht="15" customHeight="1">
      <c r="A154" s="92">
        <v>13</v>
      </c>
      <c r="B154" s="92">
        <v>1</v>
      </c>
      <c r="C154" s="92" t="e">
        <f>'報告書（事業主控）'!#REF!</f>
        <v>#REF!</v>
      </c>
      <c r="E154" s="92" t="e">
        <f>'報告書（事業主控）'!#REF!</f>
        <v>#REF!</v>
      </c>
      <c r="F154" s="92" t="e">
        <f>'報告書（事業主控）'!#REF!</f>
        <v>#REF!</v>
      </c>
      <c r="G154" s="92" t="str">
        <f>IF(ISERROR(VLOOKUP(E154,労務比率,'報告書（事業主控）'!#REF!,FALSE)),"",VLOOKUP(E154,労務比率,'報告書（事業主控）'!#REF!,FALSE))</f>
        <v/>
      </c>
      <c r="H154" s="92" t="str">
        <f>IF(ISERROR(VLOOKUP(E154,労務比率,'報告書（事業主控）'!#REF!+1,FALSE)),"",VLOOKUP(E154,労務比率,'報告書（事業主控）'!#REF!+1,FALSE))</f>
        <v/>
      </c>
      <c r="I154" s="92" t="e">
        <f>'報告書（事業主控）'!#REF!</f>
        <v>#REF!</v>
      </c>
      <c r="J154" s="92" t="e">
        <f>'報告書（事業主控）'!#REF!</f>
        <v>#REF!</v>
      </c>
      <c r="K154" s="92" t="e">
        <f>'報告書（事業主控）'!#REF!</f>
        <v>#REF!</v>
      </c>
      <c r="L154" s="92">
        <f t="shared" si="26"/>
        <v>0</v>
      </c>
      <c r="M154" s="92">
        <f t="shared" si="28"/>
        <v>0</v>
      </c>
      <c r="N154" s="92" t="e">
        <f t="shared" si="27"/>
        <v>#REF!</v>
      </c>
      <c r="O154" s="92" t="e">
        <f t="shared" si="29"/>
        <v>#REF!</v>
      </c>
      <c r="P154" s="92">
        <f>INT(SUMIF(O154:O162,0,I154:I162)*105/108)</f>
        <v>0</v>
      </c>
      <c r="Q154" s="92">
        <f>INT(P154*IF(COUNTIF(R154:R162,1)=0,0,SUMIF(R154:R162,1,G154:G162)/COUNTIF(R154:R162,1))/100)</f>
        <v>0</v>
      </c>
      <c r="R154" s="92" t="e">
        <f>IF(AND(J154=0,C154&gt;=設定シート!E$85,C154&lt;=設定シート!G$85),1,0)</f>
        <v>#REF!</v>
      </c>
    </row>
    <row r="155" spans="1:18" ht="15" customHeight="1">
      <c r="B155" s="92">
        <v>2</v>
      </c>
      <c r="C155" s="92" t="e">
        <f>'報告書（事業主控）'!#REF!</f>
        <v>#REF!</v>
      </c>
      <c r="E155" s="92" t="e">
        <f>'報告書（事業主控）'!#REF!</f>
        <v>#REF!</v>
      </c>
      <c r="F155" s="92" t="e">
        <f>'報告書（事業主控）'!#REF!</f>
        <v>#REF!</v>
      </c>
      <c r="G155" s="92" t="str">
        <f>IF(ISERROR(VLOOKUP(E155,労務比率,'報告書（事業主控）'!#REF!,FALSE)),"",VLOOKUP(E155,労務比率,'報告書（事業主控）'!#REF!,FALSE))</f>
        <v/>
      </c>
      <c r="H155" s="92" t="str">
        <f>IF(ISERROR(VLOOKUP(E155,労務比率,'報告書（事業主控）'!#REF!+1,FALSE)),"",VLOOKUP(E155,労務比率,'報告書（事業主控）'!#REF!+1,FALSE))</f>
        <v/>
      </c>
      <c r="I155" s="92" t="e">
        <f>'報告書（事業主控）'!#REF!</f>
        <v>#REF!</v>
      </c>
      <c r="J155" s="92" t="e">
        <f>'報告書（事業主控）'!#REF!</f>
        <v>#REF!</v>
      </c>
      <c r="K155" s="92" t="e">
        <f>'報告書（事業主控）'!#REF!</f>
        <v>#REF!</v>
      </c>
      <c r="L155" s="92">
        <f t="shared" si="26"/>
        <v>0</v>
      </c>
      <c r="M155" s="92">
        <f t="shared" si="28"/>
        <v>0</v>
      </c>
      <c r="N155" s="92" t="e">
        <f t="shared" si="27"/>
        <v>#REF!</v>
      </c>
      <c r="O155" s="92" t="e">
        <f t="shared" si="29"/>
        <v>#REF!</v>
      </c>
      <c r="R155" s="92" t="e">
        <f>IF(AND(J155=0,C155&gt;=設定シート!E$85,C155&lt;=設定シート!G$85),1,0)</f>
        <v>#REF!</v>
      </c>
    </row>
    <row r="156" spans="1:18" ht="15" customHeight="1">
      <c r="B156" s="92">
        <v>3</v>
      </c>
      <c r="C156" s="92" t="e">
        <f>'報告書（事業主控）'!#REF!</f>
        <v>#REF!</v>
      </c>
      <c r="E156" s="92" t="e">
        <f>'報告書（事業主控）'!#REF!</f>
        <v>#REF!</v>
      </c>
      <c r="F156" s="92" t="e">
        <f>'報告書（事業主控）'!#REF!</f>
        <v>#REF!</v>
      </c>
      <c r="G156" s="92" t="str">
        <f>IF(ISERROR(VLOOKUP(E156,労務比率,'報告書（事業主控）'!#REF!,FALSE)),"",VLOOKUP(E156,労務比率,'報告書（事業主控）'!#REF!,FALSE))</f>
        <v/>
      </c>
      <c r="H156" s="92" t="str">
        <f>IF(ISERROR(VLOOKUP(E156,労務比率,'報告書（事業主控）'!#REF!+1,FALSE)),"",VLOOKUP(E156,労務比率,'報告書（事業主控）'!#REF!+1,FALSE))</f>
        <v/>
      </c>
      <c r="I156" s="92" t="e">
        <f>'報告書（事業主控）'!#REF!</f>
        <v>#REF!</v>
      </c>
      <c r="J156" s="92" t="e">
        <f>'報告書（事業主控）'!#REF!</f>
        <v>#REF!</v>
      </c>
      <c r="K156" s="92" t="e">
        <f>'報告書（事業主控）'!#REF!</f>
        <v>#REF!</v>
      </c>
      <c r="L156" s="92">
        <f t="shared" si="26"/>
        <v>0</v>
      </c>
      <c r="M156" s="92">
        <f t="shared" si="28"/>
        <v>0</v>
      </c>
      <c r="N156" s="92" t="e">
        <f t="shared" si="27"/>
        <v>#REF!</v>
      </c>
      <c r="O156" s="92" t="e">
        <f t="shared" si="29"/>
        <v>#REF!</v>
      </c>
      <c r="R156" s="92" t="e">
        <f>IF(AND(J156=0,C156&gt;=設定シート!E$85,C156&lt;=設定シート!G$85),1,0)</f>
        <v>#REF!</v>
      </c>
    </row>
    <row r="157" spans="1:18" ht="15" customHeight="1">
      <c r="B157" s="92">
        <v>4</v>
      </c>
      <c r="C157" s="92" t="e">
        <f>'報告書（事業主控）'!#REF!</f>
        <v>#REF!</v>
      </c>
      <c r="E157" s="92" t="e">
        <f>'報告書（事業主控）'!#REF!</f>
        <v>#REF!</v>
      </c>
      <c r="F157" s="92" t="e">
        <f>'報告書（事業主控）'!#REF!</f>
        <v>#REF!</v>
      </c>
      <c r="G157" s="92" t="str">
        <f>IF(ISERROR(VLOOKUP(E157,労務比率,'報告書（事業主控）'!#REF!,FALSE)),"",VLOOKUP(E157,労務比率,'報告書（事業主控）'!#REF!,FALSE))</f>
        <v/>
      </c>
      <c r="H157" s="92" t="str">
        <f>IF(ISERROR(VLOOKUP(E157,労務比率,'報告書（事業主控）'!#REF!+1,FALSE)),"",VLOOKUP(E157,労務比率,'報告書（事業主控）'!#REF!+1,FALSE))</f>
        <v/>
      </c>
      <c r="I157" s="92" t="e">
        <f>'報告書（事業主控）'!#REF!</f>
        <v>#REF!</v>
      </c>
      <c r="J157" s="92" t="e">
        <f>'報告書（事業主控）'!#REF!</f>
        <v>#REF!</v>
      </c>
      <c r="K157" s="92" t="e">
        <f>'報告書（事業主控）'!#REF!</f>
        <v>#REF!</v>
      </c>
      <c r="L157" s="92">
        <f t="shared" si="26"/>
        <v>0</v>
      </c>
      <c r="M157" s="92">
        <f t="shared" si="28"/>
        <v>0</v>
      </c>
      <c r="N157" s="92" t="e">
        <f t="shared" si="27"/>
        <v>#REF!</v>
      </c>
      <c r="O157" s="92" t="e">
        <f t="shared" si="29"/>
        <v>#REF!</v>
      </c>
      <c r="R157" s="92" t="e">
        <f>IF(AND(J157=0,C157&gt;=設定シート!E$85,C157&lt;=設定シート!G$85),1,0)</f>
        <v>#REF!</v>
      </c>
    </row>
    <row r="158" spans="1:18" ht="15" customHeight="1">
      <c r="B158" s="92">
        <v>5</v>
      </c>
      <c r="C158" s="92" t="e">
        <f>'報告書（事業主控）'!#REF!</f>
        <v>#REF!</v>
      </c>
      <c r="E158" s="92" t="e">
        <f>'報告書（事業主控）'!#REF!</f>
        <v>#REF!</v>
      </c>
      <c r="F158" s="92" t="e">
        <f>'報告書（事業主控）'!#REF!</f>
        <v>#REF!</v>
      </c>
      <c r="G158" s="92" t="str">
        <f>IF(ISERROR(VLOOKUP(E158,労務比率,'報告書（事業主控）'!#REF!,FALSE)),"",VLOOKUP(E158,労務比率,'報告書（事業主控）'!#REF!,FALSE))</f>
        <v/>
      </c>
      <c r="H158" s="92" t="str">
        <f>IF(ISERROR(VLOOKUP(E158,労務比率,'報告書（事業主控）'!#REF!+1,FALSE)),"",VLOOKUP(E158,労務比率,'報告書（事業主控）'!#REF!+1,FALSE))</f>
        <v/>
      </c>
      <c r="I158" s="92" t="e">
        <f>'報告書（事業主控）'!#REF!</f>
        <v>#REF!</v>
      </c>
      <c r="J158" s="92" t="e">
        <f>'報告書（事業主控）'!#REF!</f>
        <v>#REF!</v>
      </c>
      <c r="K158" s="92" t="e">
        <f>'報告書（事業主控）'!#REF!</f>
        <v>#REF!</v>
      </c>
      <c r="L158" s="92">
        <f t="shared" si="26"/>
        <v>0</v>
      </c>
      <c r="M158" s="92">
        <f t="shared" si="28"/>
        <v>0</v>
      </c>
      <c r="N158" s="92" t="e">
        <f t="shared" si="27"/>
        <v>#REF!</v>
      </c>
      <c r="O158" s="92" t="e">
        <f t="shared" si="29"/>
        <v>#REF!</v>
      </c>
      <c r="R158" s="92" t="e">
        <f>IF(AND(J158=0,C158&gt;=設定シート!E$85,C158&lt;=設定シート!G$85),1,0)</f>
        <v>#REF!</v>
      </c>
    </row>
    <row r="159" spans="1:18" ht="15" customHeight="1">
      <c r="B159" s="92">
        <v>6</v>
      </c>
      <c r="C159" s="92" t="e">
        <f>'報告書（事業主控）'!#REF!</f>
        <v>#REF!</v>
      </c>
      <c r="E159" s="92" t="e">
        <f>'報告書（事業主控）'!#REF!</f>
        <v>#REF!</v>
      </c>
      <c r="F159" s="92" t="e">
        <f>'報告書（事業主控）'!#REF!</f>
        <v>#REF!</v>
      </c>
      <c r="G159" s="92" t="str">
        <f>IF(ISERROR(VLOOKUP(E159,労務比率,'報告書（事業主控）'!#REF!,FALSE)),"",VLOOKUP(E159,労務比率,'報告書（事業主控）'!#REF!,FALSE))</f>
        <v/>
      </c>
      <c r="H159" s="92" t="str">
        <f>IF(ISERROR(VLOOKUP(E159,労務比率,'報告書（事業主控）'!#REF!+1,FALSE)),"",VLOOKUP(E159,労務比率,'報告書（事業主控）'!#REF!+1,FALSE))</f>
        <v/>
      </c>
      <c r="I159" s="92" t="e">
        <f>'報告書（事業主控）'!#REF!</f>
        <v>#REF!</v>
      </c>
      <c r="J159" s="92" t="e">
        <f>'報告書（事業主控）'!#REF!</f>
        <v>#REF!</v>
      </c>
      <c r="K159" s="92" t="e">
        <f>'報告書（事業主控）'!#REF!</f>
        <v>#REF!</v>
      </c>
      <c r="L159" s="92">
        <f t="shared" si="26"/>
        <v>0</v>
      </c>
      <c r="M159" s="92">
        <f t="shared" si="28"/>
        <v>0</v>
      </c>
      <c r="N159" s="92" t="e">
        <f t="shared" si="27"/>
        <v>#REF!</v>
      </c>
      <c r="O159" s="92" t="e">
        <f t="shared" si="29"/>
        <v>#REF!</v>
      </c>
      <c r="R159" s="92" t="e">
        <f>IF(AND(J159=0,C159&gt;=設定シート!E$85,C159&lt;=設定シート!G$85),1,0)</f>
        <v>#REF!</v>
      </c>
    </row>
    <row r="160" spans="1:18" ht="15" customHeight="1">
      <c r="B160" s="92">
        <v>7</v>
      </c>
      <c r="C160" s="92" t="e">
        <f>'報告書（事業主控）'!#REF!</f>
        <v>#REF!</v>
      </c>
      <c r="E160" s="92" t="e">
        <f>'報告書（事業主控）'!#REF!</f>
        <v>#REF!</v>
      </c>
      <c r="F160" s="92" t="e">
        <f>'報告書（事業主控）'!#REF!</f>
        <v>#REF!</v>
      </c>
      <c r="G160" s="92" t="str">
        <f>IF(ISERROR(VLOOKUP(E160,労務比率,'報告書（事業主控）'!#REF!,FALSE)),"",VLOOKUP(E160,労務比率,'報告書（事業主控）'!#REF!,FALSE))</f>
        <v/>
      </c>
      <c r="H160" s="92" t="str">
        <f>IF(ISERROR(VLOOKUP(E160,労務比率,'報告書（事業主控）'!#REF!+1,FALSE)),"",VLOOKUP(E160,労務比率,'報告書（事業主控）'!#REF!+1,FALSE))</f>
        <v/>
      </c>
      <c r="I160" s="92" t="e">
        <f>'報告書（事業主控）'!#REF!</f>
        <v>#REF!</v>
      </c>
      <c r="J160" s="92" t="e">
        <f>'報告書（事業主控）'!#REF!</f>
        <v>#REF!</v>
      </c>
      <c r="K160" s="92" t="e">
        <f>'報告書（事業主控）'!#REF!</f>
        <v>#REF!</v>
      </c>
      <c r="L160" s="92">
        <f t="shared" si="26"/>
        <v>0</v>
      </c>
      <c r="M160" s="92">
        <f t="shared" si="28"/>
        <v>0</v>
      </c>
      <c r="N160" s="92" t="e">
        <f t="shared" si="27"/>
        <v>#REF!</v>
      </c>
      <c r="O160" s="92" t="e">
        <f t="shared" si="29"/>
        <v>#REF!</v>
      </c>
      <c r="R160" s="92" t="e">
        <f>IF(AND(J160=0,C160&gt;=設定シート!E$85,C160&lt;=設定シート!G$85),1,0)</f>
        <v>#REF!</v>
      </c>
    </row>
    <row r="161" spans="1:18" ht="15" customHeight="1">
      <c r="B161" s="92">
        <v>8</v>
      </c>
      <c r="C161" s="92" t="e">
        <f>'報告書（事業主控）'!#REF!</f>
        <v>#REF!</v>
      </c>
      <c r="E161" s="92" t="e">
        <f>'報告書（事業主控）'!#REF!</f>
        <v>#REF!</v>
      </c>
      <c r="F161" s="92" t="e">
        <f>'報告書（事業主控）'!#REF!</f>
        <v>#REF!</v>
      </c>
      <c r="G161" s="92" t="str">
        <f>IF(ISERROR(VLOOKUP(E161,労務比率,'報告書（事業主控）'!#REF!,FALSE)),"",VLOOKUP(E161,労務比率,'報告書（事業主控）'!#REF!,FALSE))</f>
        <v/>
      </c>
      <c r="H161" s="92" t="str">
        <f>IF(ISERROR(VLOOKUP(E161,労務比率,'報告書（事業主控）'!#REF!+1,FALSE)),"",VLOOKUP(E161,労務比率,'報告書（事業主控）'!#REF!+1,FALSE))</f>
        <v/>
      </c>
      <c r="I161" s="92" t="e">
        <f>'報告書（事業主控）'!#REF!</f>
        <v>#REF!</v>
      </c>
      <c r="J161" s="92" t="e">
        <f>'報告書（事業主控）'!#REF!</f>
        <v>#REF!</v>
      </c>
      <c r="K161" s="92" t="e">
        <f>'報告書（事業主控）'!#REF!</f>
        <v>#REF!</v>
      </c>
      <c r="L161" s="92">
        <f t="shared" si="26"/>
        <v>0</v>
      </c>
      <c r="M161" s="92">
        <f t="shared" si="28"/>
        <v>0</v>
      </c>
      <c r="N161" s="92" t="e">
        <f t="shared" si="27"/>
        <v>#REF!</v>
      </c>
      <c r="O161" s="92" t="e">
        <f t="shared" si="29"/>
        <v>#REF!</v>
      </c>
      <c r="R161" s="92" t="e">
        <f>IF(AND(J161=0,C161&gt;=設定シート!E$85,C161&lt;=設定シート!G$85),1,0)</f>
        <v>#REF!</v>
      </c>
    </row>
    <row r="162" spans="1:18" ht="15" customHeight="1">
      <c r="B162" s="92">
        <v>9</v>
      </c>
      <c r="C162" s="92" t="e">
        <f>'報告書（事業主控）'!#REF!</f>
        <v>#REF!</v>
      </c>
      <c r="E162" s="92" t="e">
        <f>'報告書（事業主控）'!#REF!</f>
        <v>#REF!</v>
      </c>
      <c r="F162" s="92" t="e">
        <f>'報告書（事業主控）'!#REF!</f>
        <v>#REF!</v>
      </c>
      <c r="G162" s="92" t="str">
        <f>IF(ISERROR(VLOOKUP(E162,労務比率,'報告書（事業主控）'!#REF!,FALSE)),"",VLOOKUP(E162,労務比率,'報告書（事業主控）'!#REF!,FALSE))</f>
        <v/>
      </c>
      <c r="H162" s="92" t="str">
        <f>IF(ISERROR(VLOOKUP(E162,労務比率,'報告書（事業主控）'!#REF!+1,FALSE)),"",VLOOKUP(E162,労務比率,'報告書（事業主控）'!#REF!+1,FALSE))</f>
        <v/>
      </c>
      <c r="I162" s="92" t="e">
        <f>'報告書（事業主控）'!#REF!</f>
        <v>#REF!</v>
      </c>
      <c r="J162" s="92" t="e">
        <f>'報告書（事業主控）'!#REF!</f>
        <v>#REF!</v>
      </c>
      <c r="K162" s="92" t="e">
        <f>'報告書（事業主控）'!#REF!</f>
        <v>#REF!</v>
      </c>
      <c r="L162" s="92">
        <f t="shared" si="26"/>
        <v>0</v>
      </c>
      <c r="M162" s="92">
        <f t="shared" si="28"/>
        <v>0</v>
      </c>
      <c r="N162" s="92" t="e">
        <f t="shared" si="27"/>
        <v>#REF!</v>
      </c>
      <c r="O162" s="92" t="e">
        <f t="shared" si="29"/>
        <v>#REF!</v>
      </c>
      <c r="R162" s="92" t="e">
        <f>IF(AND(J162=0,C162&gt;=設定シート!E$85,C162&lt;=設定シート!G$85),1,0)</f>
        <v>#REF!</v>
      </c>
    </row>
    <row r="163" spans="1:18" ht="15" customHeight="1">
      <c r="A163" s="92">
        <v>14</v>
      </c>
      <c r="B163" s="92">
        <v>1</v>
      </c>
      <c r="C163" s="92" t="e">
        <f>'報告書（事業主控）'!#REF!</f>
        <v>#REF!</v>
      </c>
      <c r="E163" s="92" t="e">
        <f>'報告書（事業主控）'!#REF!</f>
        <v>#REF!</v>
      </c>
      <c r="F163" s="92" t="e">
        <f>'報告書（事業主控）'!#REF!</f>
        <v>#REF!</v>
      </c>
      <c r="G163" s="92" t="str">
        <f>IF(ISERROR(VLOOKUP(E163,労務比率,'報告書（事業主控）'!#REF!,FALSE)),"",VLOOKUP(E163,労務比率,'報告書（事業主控）'!#REF!,FALSE))</f>
        <v/>
      </c>
      <c r="H163" s="92" t="str">
        <f>IF(ISERROR(VLOOKUP(E163,労務比率,'報告書（事業主控）'!#REF!+1,FALSE)),"",VLOOKUP(E163,労務比率,'報告書（事業主控）'!#REF!+1,FALSE))</f>
        <v/>
      </c>
      <c r="I163" s="92" t="e">
        <f>'報告書（事業主控）'!#REF!</f>
        <v>#REF!</v>
      </c>
      <c r="J163" s="92" t="e">
        <f>'報告書（事業主控）'!#REF!</f>
        <v>#REF!</v>
      </c>
      <c r="K163" s="92" t="e">
        <f>'報告書（事業主控）'!#REF!</f>
        <v>#REF!</v>
      </c>
      <c r="L163" s="92">
        <f t="shared" si="26"/>
        <v>0</v>
      </c>
      <c r="M163" s="92">
        <f t="shared" si="28"/>
        <v>0</v>
      </c>
      <c r="N163" s="92" t="e">
        <f t="shared" si="27"/>
        <v>#REF!</v>
      </c>
      <c r="O163" s="92" t="e">
        <f t="shared" si="29"/>
        <v>#REF!</v>
      </c>
      <c r="P163" s="92">
        <f>INT(SUMIF(O163:O171,0,I163:I171)*105/108)</f>
        <v>0</v>
      </c>
      <c r="Q163" s="92">
        <f>INT(P163*IF(COUNTIF(R163:R171,1)=0,0,SUMIF(R163:R171,1,G163:G171)/COUNTIF(R163:R171,1))/100)</f>
        <v>0</v>
      </c>
      <c r="R163" s="92" t="e">
        <f>IF(AND(J163=0,C163&gt;=設定シート!E$85,C163&lt;=設定シート!G$85),1,0)</f>
        <v>#REF!</v>
      </c>
    </row>
    <row r="164" spans="1:18" ht="15" customHeight="1">
      <c r="B164" s="92">
        <v>2</v>
      </c>
      <c r="C164" s="92" t="e">
        <f>'報告書（事業主控）'!#REF!</f>
        <v>#REF!</v>
      </c>
      <c r="E164" s="92" t="e">
        <f>'報告書（事業主控）'!#REF!</f>
        <v>#REF!</v>
      </c>
      <c r="F164" s="92" t="e">
        <f>'報告書（事業主控）'!#REF!</f>
        <v>#REF!</v>
      </c>
      <c r="G164" s="92" t="str">
        <f>IF(ISERROR(VLOOKUP(E164,労務比率,'報告書（事業主控）'!#REF!,FALSE)),"",VLOOKUP(E164,労務比率,'報告書（事業主控）'!#REF!,FALSE))</f>
        <v/>
      </c>
      <c r="H164" s="92" t="str">
        <f>IF(ISERROR(VLOOKUP(E164,労務比率,'報告書（事業主控）'!#REF!+1,FALSE)),"",VLOOKUP(E164,労務比率,'報告書（事業主控）'!#REF!+1,FALSE))</f>
        <v/>
      </c>
      <c r="I164" s="92" t="e">
        <f>'報告書（事業主控）'!#REF!</f>
        <v>#REF!</v>
      </c>
      <c r="J164" s="92" t="e">
        <f>'報告書（事業主控）'!#REF!</f>
        <v>#REF!</v>
      </c>
      <c r="K164" s="92" t="e">
        <f>'報告書（事業主控）'!#REF!</f>
        <v>#REF!</v>
      </c>
      <c r="L164" s="92">
        <f t="shared" si="26"/>
        <v>0</v>
      </c>
      <c r="M164" s="92">
        <f t="shared" si="28"/>
        <v>0</v>
      </c>
      <c r="N164" s="92" t="e">
        <f t="shared" si="27"/>
        <v>#REF!</v>
      </c>
      <c r="O164" s="92" t="e">
        <f t="shared" si="29"/>
        <v>#REF!</v>
      </c>
      <c r="R164" s="92" t="e">
        <f>IF(AND(J164=0,C164&gt;=設定シート!E$85,C164&lt;=設定シート!G$85),1,0)</f>
        <v>#REF!</v>
      </c>
    </row>
    <row r="165" spans="1:18" ht="15" customHeight="1">
      <c r="B165" s="92">
        <v>3</v>
      </c>
      <c r="C165" s="92" t="e">
        <f>'報告書（事業主控）'!#REF!</f>
        <v>#REF!</v>
      </c>
      <c r="E165" s="92" t="e">
        <f>'報告書（事業主控）'!#REF!</f>
        <v>#REF!</v>
      </c>
      <c r="F165" s="92" t="e">
        <f>'報告書（事業主控）'!#REF!</f>
        <v>#REF!</v>
      </c>
      <c r="G165" s="92" t="str">
        <f>IF(ISERROR(VLOOKUP(E165,労務比率,'報告書（事業主控）'!#REF!,FALSE)),"",VLOOKUP(E165,労務比率,'報告書（事業主控）'!#REF!,FALSE))</f>
        <v/>
      </c>
      <c r="H165" s="92" t="str">
        <f>IF(ISERROR(VLOOKUP(E165,労務比率,'報告書（事業主控）'!#REF!+1,FALSE)),"",VLOOKUP(E165,労務比率,'報告書（事業主控）'!#REF!+1,FALSE))</f>
        <v/>
      </c>
      <c r="I165" s="92" t="e">
        <f>'報告書（事業主控）'!#REF!</f>
        <v>#REF!</v>
      </c>
      <c r="J165" s="92" t="e">
        <f>'報告書（事業主控）'!#REF!</f>
        <v>#REF!</v>
      </c>
      <c r="K165" s="92" t="e">
        <f>'報告書（事業主控）'!#REF!</f>
        <v>#REF!</v>
      </c>
      <c r="L165" s="92">
        <f t="shared" si="26"/>
        <v>0</v>
      </c>
      <c r="M165" s="92">
        <f t="shared" si="28"/>
        <v>0</v>
      </c>
      <c r="N165" s="92" t="e">
        <f t="shared" si="27"/>
        <v>#REF!</v>
      </c>
      <c r="O165" s="92" t="e">
        <f t="shared" si="29"/>
        <v>#REF!</v>
      </c>
      <c r="R165" s="92" t="e">
        <f>IF(AND(J165=0,C165&gt;=設定シート!E$85,C165&lt;=設定シート!G$85),1,0)</f>
        <v>#REF!</v>
      </c>
    </row>
    <row r="166" spans="1:18" ht="15" customHeight="1">
      <c r="B166" s="92">
        <v>4</v>
      </c>
      <c r="C166" s="92" t="e">
        <f>'報告書（事業主控）'!#REF!</f>
        <v>#REF!</v>
      </c>
      <c r="E166" s="92" t="e">
        <f>'報告書（事業主控）'!#REF!</f>
        <v>#REF!</v>
      </c>
      <c r="F166" s="92" t="e">
        <f>'報告書（事業主控）'!#REF!</f>
        <v>#REF!</v>
      </c>
      <c r="G166" s="92" t="str">
        <f>IF(ISERROR(VLOOKUP(E166,労務比率,'報告書（事業主控）'!#REF!,FALSE)),"",VLOOKUP(E166,労務比率,'報告書（事業主控）'!#REF!,FALSE))</f>
        <v/>
      </c>
      <c r="H166" s="92" t="str">
        <f>IF(ISERROR(VLOOKUP(E166,労務比率,'報告書（事業主控）'!#REF!+1,FALSE)),"",VLOOKUP(E166,労務比率,'報告書（事業主控）'!#REF!+1,FALSE))</f>
        <v/>
      </c>
      <c r="I166" s="92" t="e">
        <f>'報告書（事業主控）'!#REF!</f>
        <v>#REF!</v>
      </c>
      <c r="J166" s="92" t="e">
        <f>'報告書（事業主控）'!#REF!</f>
        <v>#REF!</v>
      </c>
      <c r="K166" s="92" t="e">
        <f>'報告書（事業主控）'!#REF!</f>
        <v>#REF!</v>
      </c>
      <c r="L166" s="92">
        <f t="shared" si="26"/>
        <v>0</v>
      </c>
      <c r="M166" s="92">
        <f t="shared" si="28"/>
        <v>0</v>
      </c>
      <c r="N166" s="92" t="e">
        <f t="shared" si="27"/>
        <v>#REF!</v>
      </c>
      <c r="O166" s="92" t="e">
        <f t="shared" si="29"/>
        <v>#REF!</v>
      </c>
      <c r="R166" s="92" t="e">
        <f>IF(AND(J166=0,C166&gt;=設定シート!E$85,C166&lt;=設定シート!G$85),1,0)</f>
        <v>#REF!</v>
      </c>
    </row>
    <row r="167" spans="1:18" ht="15" customHeight="1">
      <c r="B167" s="92">
        <v>5</v>
      </c>
      <c r="C167" s="92" t="e">
        <f>'報告書（事業主控）'!#REF!</f>
        <v>#REF!</v>
      </c>
      <c r="E167" s="92" t="e">
        <f>'報告書（事業主控）'!#REF!</f>
        <v>#REF!</v>
      </c>
      <c r="F167" s="92" t="e">
        <f>'報告書（事業主控）'!#REF!</f>
        <v>#REF!</v>
      </c>
      <c r="G167" s="92" t="str">
        <f>IF(ISERROR(VLOOKUP(E167,労務比率,'報告書（事業主控）'!#REF!,FALSE)),"",VLOOKUP(E167,労務比率,'報告書（事業主控）'!#REF!,FALSE))</f>
        <v/>
      </c>
      <c r="H167" s="92" t="str">
        <f>IF(ISERROR(VLOOKUP(E167,労務比率,'報告書（事業主控）'!#REF!+1,FALSE)),"",VLOOKUP(E167,労務比率,'報告書（事業主控）'!#REF!+1,FALSE))</f>
        <v/>
      </c>
      <c r="I167" s="92" t="e">
        <f>'報告書（事業主控）'!#REF!</f>
        <v>#REF!</v>
      </c>
      <c r="J167" s="92" t="e">
        <f>'報告書（事業主控）'!#REF!</f>
        <v>#REF!</v>
      </c>
      <c r="K167" s="92" t="e">
        <f>'報告書（事業主控）'!#REF!</f>
        <v>#REF!</v>
      </c>
      <c r="L167" s="92">
        <f t="shared" si="26"/>
        <v>0</v>
      </c>
      <c r="M167" s="92">
        <f t="shared" si="28"/>
        <v>0</v>
      </c>
      <c r="N167" s="92" t="e">
        <f t="shared" si="27"/>
        <v>#REF!</v>
      </c>
      <c r="O167" s="92" t="e">
        <f t="shared" si="29"/>
        <v>#REF!</v>
      </c>
      <c r="R167" s="92" t="e">
        <f>IF(AND(J167=0,C167&gt;=設定シート!E$85,C167&lt;=設定シート!G$85),1,0)</f>
        <v>#REF!</v>
      </c>
    </row>
    <row r="168" spans="1:18" ht="15" customHeight="1">
      <c r="B168" s="92">
        <v>6</v>
      </c>
      <c r="C168" s="92" t="e">
        <f>'報告書（事業主控）'!#REF!</f>
        <v>#REF!</v>
      </c>
      <c r="E168" s="92" t="e">
        <f>'報告書（事業主控）'!#REF!</f>
        <v>#REF!</v>
      </c>
      <c r="F168" s="92" t="e">
        <f>'報告書（事業主控）'!#REF!</f>
        <v>#REF!</v>
      </c>
      <c r="G168" s="92" t="str">
        <f>IF(ISERROR(VLOOKUP(E168,労務比率,'報告書（事業主控）'!#REF!,FALSE)),"",VLOOKUP(E168,労務比率,'報告書（事業主控）'!#REF!,FALSE))</f>
        <v/>
      </c>
      <c r="H168" s="92" t="str">
        <f>IF(ISERROR(VLOOKUP(E168,労務比率,'報告書（事業主控）'!#REF!+1,FALSE)),"",VLOOKUP(E168,労務比率,'報告書（事業主控）'!#REF!+1,FALSE))</f>
        <v/>
      </c>
      <c r="I168" s="92" t="e">
        <f>'報告書（事業主控）'!#REF!</f>
        <v>#REF!</v>
      </c>
      <c r="J168" s="92" t="e">
        <f>'報告書（事業主控）'!#REF!</f>
        <v>#REF!</v>
      </c>
      <c r="K168" s="92" t="e">
        <f>'報告書（事業主控）'!#REF!</f>
        <v>#REF!</v>
      </c>
      <c r="L168" s="92">
        <f t="shared" si="26"/>
        <v>0</v>
      </c>
      <c r="M168" s="92">
        <f t="shared" si="28"/>
        <v>0</v>
      </c>
      <c r="N168" s="92" t="e">
        <f t="shared" si="27"/>
        <v>#REF!</v>
      </c>
      <c r="O168" s="92" t="e">
        <f t="shared" si="29"/>
        <v>#REF!</v>
      </c>
      <c r="R168" s="92" t="e">
        <f>IF(AND(J168=0,C168&gt;=設定シート!E$85,C168&lt;=設定シート!G$85),1,0)</f>
        <v>#REF!</v>
      </c>
    </row>
    <row r="169" spans="1:18" ht="15" customHeight="1">
      <c r="B169" s="92">
        <v>7</v>
      </c>
      <c r="C169" s="92" t="e">
        <f>'報告書（事業主控）'!#REF!</f>
        <v>#REF!</v>
      </c>
      <c r="E169" s="92" t="e">
        <f>'報告書（事業主控）'!#REF!</f>
        <v>#REF!</v>
      </c>
      <c r="F169" s="92" t="e">
        <f>'報告書（事業主控）'!#REF!</f>
        <v>#REF!</v>
      </c>
      <c r="G169" s="92" t="str">
        <f>IF(ISERROR(VLOOKUP(E169,労務比率,'報告書（事業主控）'!#REF!,FALSE)),"",VLOOKUP(E169,労務比率,'報告書（事業主控）'!#REF!,FALSE))</f>
        <v/>
      </c>
      <c r="H169" s="92" t="str">
        <f>IF(ISERROR(VLOOKUP(E169,労務比率,'報告書（事業主控）'!#REF!+1,FALSE)),"",VLOOKUP(E169,労務比率,'報告書（事業主控）'!#REF!+1,FALSE))</f>
        <v/>
      </c>
      <c r="I169" s="92" t="e">
        <f>'報告書（事業主控）'!#REF!</f>
        <v>#REF!</v>
      </c>
      <c r="J169" s="92" t="e">
        <f>'報告書（事業主控）'!#REF!</f>
        <v>#REF!</v>
      </c>
      <c r="K169" s="92" t="e">
        <f>'報告書（事業主控）'!#REF!</f>
        <v>#REF!</v>
      </c>
      <c r="L169" s="92">
        <f t="shared" si="26"/>
        <v>0</v>
      </c>
      <c r="M169" s="92">
        <f t="shared" si="28"/>
        <v>0</v>
      </c>
      <c r="N169" s="92" t="e">
        <f t="shared" si="27"/>
        <v>#REF!</v>
      </c>
      <c r="O169" s="92" t="e">
        <f t="shared" si="29"/>
        <v>#REF!</v>
      </c>
      <c r="R169" s="92" t="e">
        <f>IF(AND(J169=0,C169&gt;=設定シート!E$85,C169&lt;=設定シート!G$85),1,0)</f>
        <v>#REF!</v>
      </c>
    </row>
    <row r="170" spans="1:18" ht="15" customHeight="1">
      <c r="B170" s="92">
        <v>8</v>
      </c>
      <c r="C170" s="92" t="e">
        <f>'報告書（事業主控）'!#REF!</f>
        <v>#REF!</v>
      </c>
      <c r="E170" s="92" t="e">
        <f>'報告書（事業主控）'!#REF!</f>
        <v>#REF!</v>
      </c>
      <c r="F170" s="92" t="e">
        <f>'報告書（事業主控）'!#REF!</f>
        <v>#REF!</v>
      </c>
      <c r="G170" s="92" t="str">
        <f>IF(ISERROR(VLOOKUP(E170,労務比率,'報告書（事業主控）'!#REF!,FALSE)),"",VLOOKUP(E170,労務比率,'報告書（事業主控）'!#REF!,FALSE))</f>
        <v/>
      </c>
      <c r="H170" s="92" t="str">
        <f>IF(ISERROR(VLOOKUP(E170,労務比率,'報告書（事業主控）'!#REF!+1,FALSE)),"",VLOOKUP(E170,労務比率,'報告書（事業主控）'!#REF!+1,FALSE))</f>
        <v/>
      </c>
      <c r="I170" s="92" t="e">
        <f>'報告書（事業主控）'!#REF!</f>
        <v>#REF!</v>
      </c>
      <c r="J170" s="92" t="e">
        <f>'報告書（事業主控）'!#REF!</f>
        <v>#REF!</v>
      </c>
      <c r="K170" s="92" t="e">
        <f>'報告書（事業主控）'!#REF!</f>
        <v>#REF!</v>
      </c>
      <c r="L170" s="92">
        <f t="shared" si="26"/>
        <v>0</v>
      </c>
      <c r="M170" s="92">
        <f t="shared" si="28"/>
        <v>0</v>
      </c>
      <c r="N170" s="92" t="e">
        <f t="shared" si="27"/>
        <v>#REF!</v>
      </c>
      <c r="O170" s="92" t="e">
        <f t="shared" si="29"/>
        <v>#REF!</v>
      </c>
      <c r="R170" s="92" t="e">
        <f>IF(AND(J170=0,C170&gt;=設定シート!E$85,C170&lt;=設定シート!G$85),1,0)</f>
        <v>#REF!</v>
      </c>
    </row>
    <row r="171" spans="1:18" ht="15" customHeight="1">
      <c r="B171" s="92">
        <v>9</v>
      </c>
      <c r="C171" s="92" t="e">
        <f>'報告書（事業主控）'!#REF!</f>
        <v>#REF!</v>
      </c>
      <c r="E171" s="92" t="e">
        <f>'報告書（事業主控）'!#REF!</f>
        <v>#REF!</v>
      </c>
      <c r="F171" s="92" t="e">
        <f>'報告書（事業主控）'!#REF!</f>
        <v>#REF!</v>
      </c>
      <c r="G171" s="92" t="str">
        <f>IF(ISERROR(VLOOKUP(E171,労務比率,'報告書（事業主控）'!#REF!,FALSE)),"",VLOOKUP(E171,労務比率,'報告書（事業主控）'!#REF!,FALSE))</f>
        <v/>
      </c>
      <c r="H171" s="92" t="str">
        <f>IF(ISERROR(VLOOKUP(E171,労務比率,'報告書（事業主控）'!#REF!+1,FALSE)),"",VLOOKUP(E171,労務比率,'報告書（事業主控）'!#REF!+1,FALSE))</f>
        <v/>
      </c>
      <c r="I171" s="92" t="e">
        <f>'報告書（事業主控）'!#REF!</f>
        <v>#REF!</v>
      </c>
      <c r="J171" s="92" t="e">
        <f>'報告書（事業主控）'!#REF!</f>
        <v>#REF!</v>
      </c>
      <c r="K171" s="92" t="e">
        <f>'報告書（事業主控）'!#REF!</f>
        <v>#REF!</v>
      </c>
      <c r="L171" s="92">
        <f t="shared" si="26"/>
        <v>0</v>
      </c>
      <c r="M171" s="92">
        <f t="shared" si="28"/>
        <v>0</v>
      </c>
      <c r="N171" s="92" t="e">
        <f t="shared" si="27"/>
        <v>#REF!</v>
      </c>
      <c r="O171" s="92" t="e">
        <f t="shared" si="29"/>
        <v>#REF!</v>
      </c>
      <c r="R171" s="92" t="e">
        <f>IF(AND(J171=0,C171&gt;=設定シート!E$85,C171&lt;=設定シート!G$85),1,0)</f>
        <v>#REF!</v>
      </c>
    </row>
    <row r="172" spans="1:18" ht="15" customHeight="1">
      <c r="A172" s="92">
        <v>15</v>
      </c>
      <c r="B172" s="92">
        <v>1</v>
      </c>
      <c r="C172" s="92" t="e">
        <f>'報告書（事業主控）'!#REF!</f>
        <v>#REF!</v>
      </c>
      <c r="E172" s="92" t="e">
        <f>'報告書（事業主控）'!#REF!</f>
        <v>#REF!</v>
      </c>
      <c r="F172" s="92" t="e">
        <f>'報告書（事業主控）'!#REF!</f>
        <v>#REF!</v>
      </c>
      <c r="G172" s="92" t="str">
        <f>IF(ISERROR(VLOOKUP(E172,労務比率,'報告書（事業主控）'!#REF!,FALSE)),"",VLOOKUP(E172,労務比率,'報告書（事業主控）'!#REF!,FALSE))</f>
        <v/>
      </c>
      <c r="H172" s="92" t="str">
        <f>IF(ISERROR(VLOOKUP(E172,労務比率,'報告書（事業主控）'!#REF!+1,FALSE)),"",VLOOKUP(E172,労務比率,'報告書（事業主控）'!#REF!+1,FALSE))</f>
        <v/>
      </c>
      <c r="I172" s="92" t="e">
        <f>'報告書（事業主控）'!#REF!</f>
        <v>#REF!</v>
      </c>
      <c r="J172" s="92" t="e">
        <f>'報告書（事業主控）'!#REF!</f>
        <v>#REF!</v>
      </c>
      <c r="K172" s="92" t="e">
        <f>'報告書（事業主控）'!#REF!</f>
        <v>#REF!</v>
      </c>
      <c r="L172" s="92">
        <f t="shared" si="26"/>
        <v>0</v>
      </c>
      <c r="M172" s="92">
        <f t="shared" si="28"/>
        <v>0</v>
      </c>
      <c r="N172" s="92" t="e">
        <f t="shared" si="27"/>
        <v>#REF!</v>
      </c>
      <c r="O172" s="92" t="e">
        <f t="shared" si="29"/>
        <v>#REF!</v>
      </c>
      <c r="P172" s="92">
        <f>INT(SUMIF(O172:O180,0,I172:I180)*105/108)</f>
        <v>0</v>
      </c>
      <c r="Q172" s="92">
        <f>INT(P172*IF(COUNTIF(R172:R180,1)=0,0,SUMIF(R172:R180,1,G172:G180)/COUNTIF(R172:R180,1))/100)</f>
        <v>0</v>
      </c>
      <c r="R172" s="92" t="e">
        <f>IF(AND(J172=0,C172&gt;=設定シート!E$85,C172&lt;=設定シート!G$85),1,0)</f>
        <v>#REF!</v>
      </c>
    </row>
    <row r="173" spans="1:18" ht="15" customHeight="1">
      <c r="B173" s="92">
        <v>2</v>
      </c>
      <c r="C173" s="92" t="e">
        <f>'報告書（事業主控）'!#REF!</f>
        <v>#REF!</v>
      </c>
      <c r="E173" s="92" t="e">
        <f>'報告書（事業主控）'!#REF!</f>
        <v>#REF!</v>
      </c>
      <c r="F173" s="92" t="e">
        <f>'報告書（事業主控）'!#REF!</f>
        <v>#REF!</v>
      </c>
      <c r="G173" s="92" t="str">
        <f>IF(ISERROR(VLOOKUP(E173,労務比率,'報告書（事業主控）'!#REF!,FALSE)),"",VLOOKUP(E173,労務比率,'報告書（事業主控）'!#REF!,FALSE))</f>
        <v/>
      </c>
      <c r="H173" s="92" t="str">
        <f>IF(ISERROR(VLOOKUP(E173,労務比率,'報告書（事業主控）'!#REF!+1,FALSE)),"",VLOOKUP(E173,労務比率,'報告書（事業主控）'!#REF!+1,FALSE))</f>
        <v/>
      </c>
      <c r="I173" s="92" t="e">
        <f>'報告書（事業主控）'!#REF!</f>
        <v>#REF!</v>
      </c>
      <c r="J173" s="92" t="e">
        <f>'報告書（事業主控）'!#REF!</f>
        <v>#REF!</v>
      </c>
      <c r="K173" s="92" t="e">
        <f>'報告書（事業主控）'!#REF!</f>
        <v>#REF!</v>
      </c>
      <c r="L173" s="92">
        <f t="shared" si="26"/>
        <v>0</v>
      </c>
      <c r="M173" s="92">
        <f t="shared" si="28"/>
        <v>0</v>
      </c>
      <c r="N173" s="92" t="e">
        <f t="shared" si="27"/>
        <v>#REF!</v>
      </c>
      <c r="O173" s="92" t="e">
        <f t="shared" si="29"/>
        <v>#REF!</v>
      </c>
      <c r="R173" s="92" t="e">
        <f>IF(AND(J173=0,C173&gt;=設定シート!E$85,C173&lt;=設定シート!G$85),1,0)</f>
        <v>#REF!</v>
      </c>
    </row>
    <row r="174" spans="1:18" ht="15" customHeight="1">
      <c r="B174" s="92">
        <v>3</v>
      </c>
      <c r="C174" s="92" t="e">
        <f>'報告書（事業主控）'!#REF!</f>
        <v>#REF!</v>
      </c>
      <c r="E174" s="92" t="e">
        <f>'報告書（事業主控）'!#REF!</f>
        <v>#REF!</v>
      </c>
      <c r="F174" s="92" t="e">
        <f>'報告書（事業主控）'!#REF!</f>
        <v>#REF!</v>
      </c>
      <c r="G174" s="92" t="str">
        <f>IF(ISERROR(VLOOKUP(E174,労務比率,'報告書（事業主控）'!#REF!,FALSE)),"",VLOOKUP(E174,労務比率,'報告書（事業主控）'!#REF!,FALSE))</f>
        <v/>
      </c>
      <c r="H174" s="92" t="str">
        <f>IF(ISERROR(VLOOKUP(E174,労務比率,'報告書（事業主控）'!#REF!+1,FALSE)),"",VLOOKUP(E174,労務比率,'報告書（事業主控）'!#REF!+1,FALSE))</f>
        <v/>
      </c>
      <c r="I174" s="92" t="e">
        <f>'報告書（事業主控）'!#REF!</f>
        <v>#REF!</v>
      </c>
      <c r="J174" s="92" t="e">
        <f>'報告書（事業主控）'!#REF!</f>
        <v>#REF!</v>
      </c>
      <c r="K174" s="92" t="e">
        <f>'報告書（事業主控）'!#REF!</f>
        <v>#REF!</v>
      </c>
      <c r="L174" s="92">
        <f t="shared" si="26"/>
        <v>0</v>
      </c>
      <c r="M174" s="92">
        <f t="shared" si="28"/>
        <v>0</v>
      </c>
      <c r="N174" s="92" t="e">
        <f t="shared" si="27"/>
        <v>#REF!</v>
      </c>
      <c r="O174" s="92" t="e">
        <f t="shared" si="29"/>
        <v>#REF!</v>
      </c>
      <c r="R174" s="92" t="e">
        <f>IF(AND(J174=0,C174&gt;=設定シート!E$85,C174&lt;=設定シート!G$85),1,0)</f>
        <v>#REF!</v>
      </c>
    </row>
    <row r="175" spans="1:18" ht="15" customHeight="1">
      <c r="B175" s="92">
        <v>4</v>
      </c>
      <c r="C175" s="92" t="e">
        <f>'報告書（事業主控）'!#REF!</f>
        <v>#REF!</v>
      </c>
      <c r="E175" s="92" t="e">
        <f>'報告書（事業主控）'!#REF!</f>
        <v>#REF!</v>
      </c>
      <c r="F175" s="92" t="e">
        <f>'報告書（事業主控）'!#REF!</f>
        <v>#REF!</v>
      </c>
      <c r="G175" s="92" t="str">
        <f>IF(ISERROR(VLOOKUP(E175,労務比率,'報告書（事業主控）'!#REF!,FALSE)),"",VLOOKUP(E175,労務比率,'報告書（事業主控）'!#REF!,FALSE))</f>
        <v/>
      </c>
      <c r="H175" s="92" t="str">
        <f>IF(ISERROR(VLOOKUP(E175,労務比率,'報告書（事業主控）'!#REF!+1,FALSE)),"",VLOOKUP(E175,労務比率,'報告書（事業主控）'!#REF!+1,FALSE))</f>
        <v/>
      </c>
      <c r="I175" s="92" t="e">
        <f>'報告書（事業主控）'!#REF!</f>
        <v>#REF!</v>
      </c>
      <c r="J175" s="92" t="e">
        <f>'報告書（事業主控）'!#REF!</f>
        <v>#REF!</v>
      </c>
      <c r="K175" s="92" t="e">
        <f>'報告書（事業主控）'!#REF!</f>
        <v>#REF!</v>
      </c>
      <c r="L175" s="92">
        <f t="shared" si="26"/>
        <v>0</v>
      </c>
      <c r="M175" s="92">
        <f t="shared" si="28"/>
        <v>0</v>
      </c>
      <c r="N175" s="92" t="e">
        <f t="shared" si="27"/>
        <v>#REF!</v>
      </c>
      <c r="O175" s="92" t="e">
        <f t="shared" si="29"/>
        <v>#REF!</v>
      </c>
      <c r="R175" s="92" t="e">
        <f>IF(AND(J175=0,C175&gt;=設定シート!E$85,C175&lt;=設定シート!G$85),1,0)</f>
        <v>#REF!</v>
      </c>
    </row>
    <row r="176" spans="1:18" ht="15" customHeight="1">
      <c r="B176" s="92">
        <v>5</v>
      </c>
      <c r="C176" s="92" t="e">
        <f>'報告書（事業主控）'!#REF!</f>
        <v>#REF!</v>
      </c>
      <c r="E176" s="92" t="e">
        <f>'報告書（事業主控）'!#REF!</f>
        <v>#REF!</v>
      </c>
      <c r="F176" s="92" t="e">
        <f>'報告書（事業主控）'!#REF!</f>
        <v>#REF!</v>
      </c>
      <c r="G176" s="92" t="str">
        <f>IF(ISERROR(VLOOKUP(E176,労務比率,'報告書（事業主控）'!#REF!,FALSE)),"",VLOOKUP(E176,労務比率,'報告書（事業主控）'!#REF!,FALSE))</f>
        <v/>
      </c>
      <c r="H176" s="92" t="str">
        <f>IF(ISERROR(VLOOKUP(E176,労務比率,'報告書（事業主控）'!#REF!+1,FALSE)),"",VLOOKUP(E176,労務比率,'報告書（事業主控）'!#REF!+1,FALSE))</f>
        <v/>
      </c>
      <c r="I176" s="92" t="e">
        <f>'報告書（事業主控）'!#REF!</f>
        <v>#REF!</v>
      </c>
      <c r="J176" s="92" t="e">
        <f>'報告書（事業主控）'!#REF!</f>
        <v>#REF!</v>
      </c>
      <c r="K176" s="92" t="e">
        <f>'報告書（事業主控）'!#REF!</f>
        <v>#REF!</v>
      </c>
      <c r="L176" s="92">
        <f t="shared" si="26"/>
        <v>0</v>
      </c>
      <c r="M176" s="92">
        <f t="shared" si="28"/>
        <v>0</v>
      </c>
      <c r="N176" s="92" t="e">
        <f t="shared" si="27"/>
        <v>#REF!</v>
      </c>
      <c r="O176" s="92" t="e">
        <f t="shared" si="29"/>
        <v>#REF!</v>
      </c>
      <c r="R176" s="92" t="e">
        <f>IF(AND(J176=0,C176&gt;=設定シート!E$85,C176&lt;=設定シート!G$85),1,0)</f>
        <v>#REF!</v>
      </c>
    </row>
    <row r="177" spans="1:18" ht="15" customHeight="1">
      <c r="B177" s="92">
        <v>6</v>
      </c>
      <c r="C177" s="92" t="e">
        <f>'報告書（事業主控）'!#REF!</f>
        <v>#REF!</v>
      </c>
      <c r="E177" s="92" t="e">
        <f>'報告書（事業主控）'!#REF!</f>
        <v>#REF!</v>
      </c>
      <c r="F177" s="92" t="e">
        <f>'報告書（事業主控）'!#REF!</f>
        <v>#REF!</v>
      </c>
      <c r="G177" s="92" t="str">
        <f>IF(ISERROR(VLOOKUP(E177,労務比率,'報告書（事業主控）'!#REF!,FALSE)),"",VLOOKUP(E177,労務比率,'報告書（事業主控）'!#REF!,FALSE))</f>
        <v/>
      </c>
      <c r="H177" s="92" t="str">
        <f>IF(ISERROR(VLOOKUP(E177,労務比率,'報告書（事業主控）'!#REF!+1,FALSE)),"",VLOOKUP(E177,労務比率,'報告書（事業主控）'!#REF!+1,FALSE))</f>
        <v/>
      </c>
      <c r="I177" s="92" t="e">
        <f>'報告書（事業主控）'!#REF!</f>
        <v>#REF!</v>
      </c>
      <c r="J177" s="92" t="e">
        <f>'報告書（事業主控）'!#REF!</f>
        <v>#REF!</v>
      </c>
      <c r="K177" s="92" t="e">
        <f>'報告書（事業主控）'!#REF!</f>
        <v>#REF!</v>
      </c>
      <c r="L177" s="92">
        <f t="shared" si="26"/>
        <v>0</v>
      </c>
      <c r="M177" s="92">
        <f t="shared" si="28"/>
        <v>0</v>
      </c>
      <c r="N177" s="92" t="e">
        <f t="shared" si="27"/>
        <v>#REF!</v>
      </c>
      <c r="O177" s="92" t="e">
        <f t="shared" si="29"/>
        <v>#REF!</v>
      </c>
      <c r="R177" s="92" t="e">
        <f>IF(AND(J177=0,C177&gt;=設定シート!E$85,C177&lt;=設定シート!G$85),1,0)</f>
        <v>#REF!</v>
      </c>
    </row>
    <row r="178" spans="1:18" ht="15" customHeight="1">
      <c r="B178" s="92">
        <v>7</v>
      </c>
      <c r="C178" s="92" t="e">
        <f>'報告書（事業主控）'!#REF!</f>
        <v>#REF!</v>
      </c>
      <c r="E178" s="92" t="e">
        <f>'報告書（事業主控）'!#REF!</f>
        <v>#REF!</v>
      </c>
      <c r="F178" s="92" t="e">
        <f>'報告書（事業主控）'!#REF!</f>
        <v>#REF!</v>
      </c>
      <c r="G178" s="92" t="str">
        <f>IF(ISERROR(VLOOKUP(E178,労務比率,'報告書（事業主控）'!#REF!,FALSE)),"",VLOOKUP(E178,労務比率,'報告書（事業主控）'!#REF!,FALSE))</f>
        <v/>
      </c>
      <c r="H178" s="92" t="str">
        <f>IF(ISERROR(VLOOKUP(E178,労務比率,'報告書（事業主控）'!#REF!+1,FALSE)),"",VLOOKUP(E178,労務比率,'報告書（事業主控）'!#REF!+1,FALSE))</f>
        <v/>
      </c>
      <c r="I178" s="92" t="e">
        <f>'報告書（事業主控）'!#REF!</f>
        <v>#REF!</v>
      </c>
      <c r="J178" s="92" t="e">
        <f>'報告書（事業主控）'!#REF!</f>
        <v>#REF!</v>
      </c>
      <c r="K178" s="92" t="e">
        <f>'報告書（事業主控）'!#REF!</f>
        <v>#REF!</v>
      </c>
      <c r="L178" s="92">
        <f t="shared" si="26"/>
        <v>0</v>
      </c>
      <c r="M178" s="92">
        <f t="shared" si="28"/>
        <v>0</v>
      </c>
      <c r="N178" s="92" t="e">
        <f t="shared" si="27"/>
        <v>#REF!</v>
      </c>
      <c r="O178" s="92" t="e">
        <f t="shared" si="29"/>
        <v>#REF!</v>
      </c>
      <c r="R178" s="92" t="e">
        <f>IF(AND(J178=0,C178&gt;=設定シート!E$85,C178&lt;=設定シート!G$85),1,0)</f>
        <v>#REF!</v>
      </c>
    </row>
    <row r="179" spans="1:18" ht="15" customHeight="1">
      <c r="B179" s="92">
        <v>8</v>
      </c>
      <c r="C179" s="92" t="e">
        <f>'報告書（事業主控）'!#REF!</f>
        <v>#REF!</v>
      </c>
      <c r="E179" s="92" t="e">
        <f>'報告書（事業主控）'!#REF!</f>
        <v>#REF!</v>
      </c>
      <c r="F179" s="92" t="e">
        <f>'報告書（事業主控）'!#REF!</f>
        <v>#REF!</v>
      </c>
      <c r="G179" s="92" t="str">
        <f>IF(ISERROR(VLOOKUP(E179,労務比率,'報告書（事業主控）'!#REF!,FALSE)),"",VLOOKUP(E179,労務比率,'報告書（事業主控）'!#REF!,FALSE))</f>
        <v/>
      </c>
      <c r="H179" s="92" t="str">
        <f>IF(ISERROR(VLOOKUP(E179,労務比率,'報告書（事業主控）'!#REF!+1,FALSE)),"",VLOOKUP(E179,労務比率,'報告書（事業主控）'!#REF!+1,FALSE))</f>
        <v/>
      </c>
      <c r="I179" s="92" t="e">
        <f>'報告書（事業主控）'!#REF!</f>
        <v>#REF!</v>
      </c>
      <c r="J179" s="92" t="e">
        <f>'報告書（事業主控）'!#REF!</f>
        <v>#REF!</v>
      </c>
      <c r="K179" s="92" t="e">
        <f>'報告書（事業主控）'!#REF!</f>
        <v>#REF!</v>
      </c>
      <c r="L179" s="92">
        <f t="shared" ref="L179:L242" si="30">IF(ISERROR(INT((ROUNDDOWN(I179*G179/100,0)+K179)/1000)),0,INT((ROUNDDOWN(I179*G179/100,0)+K179)/1000))</f>
        <v>0</v>
      </c>
      <c r="M179" s="92">
        <f t="shared" si="28"/>
        <v>0</v>
      </c>
      <c r="N179" s="92" t="e">
        <f t="shared" ref="N179:N242" si="31">IF(R179=1,0,I179)</f>
        <v>#REF!</v>
      </c>
      <c r="O179" s="92" t="e">
        <f t="shared" si="29"/>
        <v>#REF!</v>
      </c>
      <c r="R179" s="92" t="e">
        <f>IF(AND(J179=0,C179&gt;=設定シート!E$85,C179&lt;=設定シート!G$85),1,0)</f>
        <v>#REF!</v>
      </c>
    </row>
    <row r="180" spans="1:18" ht="15" customHeight="1">
      <c r="B180" s="92">
        <v>9</v>
      </c>
      <c r="C180" s="92" t="e">
        <f>'報告書（事業主控）'!#REF!</f>
        <v>#REF!</v>
      </c>
      <c r="E180" s="92" t="e">
        <f>'報告書（事業主控）'!#REF!</f>
        <v>#REF!</v>
      </c>
      <c r="F180" s="92" t="e">
        <f>'報告書（事業主控）'!#REF!</f>
        <v>#REF!</v>
      </c>
      <c r="G180" s="92" t="str">
        <f>IF(ISERROR(VLOOKUP(E180,労務比率,'報告書（事業主控）'!#REF!,FALSE)),"",VLOOKUP(E180,労務比率,'報告書（事業主控）'!#REF!,FALSE))</f>
        <v/>
      </c>
      <c r="H180" s="92" t="str">
        <f>IF(ISERROR(VLOOKUP(E180,労務比率,'報告書（事業主控）'!#REF!+1,FALSE)),"",VLOOKUP(E180,労務比率,'報告書（事業主控）'!#REF!+1,FALSE))</f>
        <v/>
      </c>
      <c r="I180" s="92" t="e">
        <f>'報告書（事業主控）'!#REF!</f>
        <v>#REF!</v>
      </c>
      <c r="J180" s="92" t="e">
        <f>'報告書（事業主控）'!#REF!</f>
        <v>#REF!</v>
      </c>
      <c r="K180" s="92" t="e">
        <f>'報告書（事業主控）'!#REF!</f>
        <v>#REF!</v>
      </c>
      <c r="L180" s="92">
        <f t="shared" si="30"/>
        <v>0</v>
      </c>
      <c r="M180" s="92">
        <f t="shared" si="28"/>
        <v>0</v>
      </c>
      <c r="N180" s="92" t="e">
        <f t="shared" si="31"/>
        <v>#REF!</v>
      </c>
      <c r="O180" s="92" t="e">
        <f t="shared" si="29"/>
        <v>#REF!</v>
      </c>
      <c r="R180" s="92" t="e">
        <f>IF(AND(J180=0,C180&gt;=設定シート!E$85,C180&lt;=設定シート!G$85),1,0)</f>
        <v>#REF!</v>
      </c>
    </row>
    <row r="181" spans="1:18" ht="15" customHeight="1">
      <c r="A181" s="92">
        <v>16</v>
      </c>
      <c r="B181" s="92">
        <v>1</v>
      </c>
      <c r="C181" s="92" t="e">
        <f>'報告書（事業主控）'!#REF!</f>
        <v>#REF!</v>
      </c>
      <c r="E181" s="92" t="e">
        <f>'報告書（事業主控）'!#REF!</f>
        <v>#REF!</v>
      </c>
      <c r="F181" s="92" t="e">
        <f>'報告書（事業主控）'!#REF!</f>
        <v>#REF!</v>
      </c>
      <c r="G181" s="92" t="str">
        <f>IF(ISERROR(VLOOKUP(E181,労務比率,'報告書（事業主控）'!#REF!,FALSE)),"",VLOOKUP(E181,労務比率,'報告書（事業主控）'!#REF!,FALSE))</f>
        <v/>
      </c>
      <c r="H181" s="92" t="str">
        <f>IF(ISERROR(VLOOKUP(E181,労務比率,'報告書（事業主控）'!#REF!+1,FALSE)),"",VLOOKUP(E181,労務比率,'報告書（事業主控）'!#REF!+1,FALSE))</f>
        <v/>
      </c>
      <c r="I181" s="92" t="e">
        <f>'報告書（事業主控）'!#REF!</f>
        <v>#REF!</v>
      </c>
      <c r="J181" s="92" t="e">
        <f>'報告書（事業主控）'!#REF!</f>
        <v>#REF!</v>
      </c>
      <c r="K181" s="92" t="e">
        <f>'報告書（事業主控）'!#REF!</f>
        <v>#REF!</v>
      </c>
      <c r="L181" s="92">
        <f t="shared" si="30"/>
        <v>0</v>
      </c>
      <c r="M181" s="92">
        <f t="shared" si="28"/>
        <v>0</v>
      </c>
      <c r="N181" s="92" t="e">
        <f t="shared" si="31"/>
        <v>#REF!</v>
      </c>
      <c r="O181" s="92" t="e">
        <f t="shared" si="29"/>
        <v>#REF!</v>
      </c>
      <c r="P181" s="92">
        <f>INT(SUMIF(O181:O189,0,I181:I189)*105/108)</f>
        <v>0</v>
      </c>
      <c r="Q181" s="92">
        <f>INT(P181*IF(COUNTIF(R181:R189,1)=0,0,SUMIF(R181:R189,1,G181:G189)/COUNTIF(R181:R189,1))/100)</f>
        <v>0</v>
      </c>
      <c r="R181" s="92" t="e">
        <f>IF(AND(J181=0,C181&gt;=設定シート!E$85,C181&lt;=設定シート!G$85),1,0)</f>
        <v>#REF!</v>
      </c>
    </row>
    <row r="182" spans="1:18" ht="15" customHeight="1">
      <c r="B182" s="92">
        <v>2</v>
      </c>
      <c r="C182" s="92" t="e">
        <f>'報告書（事業主控）'!#REF!</f>
        <v>#REF!</v>
      </c>
      <c r="E182" s="92" t="e">
        <f>'報告書（事業主控）'!#REF!</f>
        <v>#REF!</v>
      </c>
      <c r="F182" s="92" t="e">
        <f>'報告書（事業主控）'!#REF!</f>
        <v>#REF!</v>
      </c>
      <c r="G182" s="92" t="str">
        <f>IF(ISERROR(VLOOKUP(E182,労務比率,'報告書（事業主控）'!#REF!,FALSE)),"",VLOOKUP(E182,労務比率,'報告書（事業主控）'!#REF!,FALSE))</f>
        <v/>
      </c>
      <c r="H182" s="92" t="str">
        <f>IF(ISERROR(VLOOKUP(E182,労務比率,'報告書（事業主控）'!#REF!+1,FALSE)),"",VLOOKUP(E182,労務比率,'報告書（事業主控）'!#REF!+1,FALSE))</f>
        <v/>
      </c>
      <c r="I182" s="92" t="e">
        <f>'報告書（事業主控）'!#REF!</f>
        <v>#REF!</v>
      </c>
      <c r="J182" s="92" t="e">
        <f>'報告書（事業主控）'!#REF!</f>
        <v>#REF!</v>
      </c>
      <c r="K182" s="92" t="e">
        <f>'報告書（事業主控）'!#REF!</f>
        <v>#REF!</v>
      </c>
      <c r="L182" s="92">
        <f t="shared" si="30"/>
        <v>0</v>
      </c>
      <c r="M182" s="92">
        <f t="shared" si="28"/>
        <v>0</v>
      </c>
      <c r="N182" s="92" t="e">
        <f t="shared" si="31"/>
        <v>#REF!</v>
      </c>
      <c r="O182" s="92" t="e">
        <f t="shared" si="29"/>
        <v>#REF!</v>
      </c>
      <c r="R182" s="92" t="e">
        <f>IF(AND(J182=0,C182&gt;=設定シート!E$85,C182&lt;=設定シート!G$85),1,0)</f>
        <v>#REF!</v>
      </c>
    </row>
    <row r="183" spans="1:18" ht="15" customHeight="1">
      <c r="B183" s="92">
        <v>3</v>
      </c>
      <c r="C183" s="92" t="e">
        <f>'報告書（事業主控）'!#REF!</f>
        <v>#REF!</v>
      </c>
      <c r="E183" s="92" t="e">
        <f>'報告書（事業主控）'!#REF!</f>
        <v>#REF!</v>
      </c>
      <c r="F183" s="92" t="e">
        <f>'報告書（事業主控）'!#REF!</f>
        <v>#REF!</v>
      </c>
      <c r="G183" s="92" t="str">
        <f>IF(ISERROR(VLOOKUP(E183,労務比率,'報告書（事業主控）'!#REF!,FALSE)),"",VLOOKUP(E183,労務比率,'報告書（事業主控）'!#REF!,FALSE))</f>
        <v/>
      </c>
      <c r="H183" s="92" t="str">
        <f>IF(ISERROR(VLOOKUP(E183,労務比率,'報告書（事業主控）'!#REF!+1,FALSE)),"",VLOOKUP(E183,労務比率,'報告書（事業主控）'!#REF!+1,FALSE))</f>
        <v/>
      </c>
      <c r="I183" s="92" t="e">
        <f>'報告書（事業主控）'!#REF!</f>
        <v>#REF!</v>
      </c>
      <c r="J183" s="92" t="e">
        <f>'報告書（事業主控）'!#REF!</f>
        <v>#REF!</v>
      </c>
      <c r="K183" s="92" t="e">
        <f>'報告書（事業主控）'!#REF!</f>
        <v>#REF!</v>
      </c>
      <c r="L183" s="92">
        <f t="shared" si="30"/>
        <v>0</v>
      </c>
      <c r="M183" s="92">
        <f t="shared" si="28"/>
        <v>0</v>
      </c>
      <c r="N183" s="92" t="e">
        <f t="shared" si="31"/>
        <v>#REF!</v>
      </c>
      <c r="O183" s="92" t="e">
        <f t="shared" si="29"/>
        <v>#REF!</v>
      </c>
      <c r="R183" s="92" t="e">
        <f>IF(AND(J183=0,C183&gt;=設定シート!E$85,C183&lt;=設定シート!G$85),1,0)</f>
        <v>#REF!</v>
      </c>
    </row>
    <row r="184" spans="1:18" ht="15" customHeight="1">
      <c r="B184" s="92">
        <v>4</v>
      </c>
      <c r="C184" s="92" t="e">
        <f>'報告書（事業主控）'!#REF!</f>
        <v>#REF!</v>
      </c>
      <c r="E184" s="92" t="e">
        <f>'報告書（事業主控）'!#REF!</f>
        <v>#REF!</v>
      </c>
      <c r="F184" s="92" t="e">
        <f>'報告書（事業主控）'!#REF!</f>
        <v>#REF!</v>
      </c>
      <c r="G184" s="92" t="str">
        <f>IF(ISERROR(VLOOKUP(E184,労務比率,'報告書（事業主控）'!#REF!,FALSE)),"",VLOOKUP(E184,労務比率,'報告書（事業主控）'!#REF!,FALSE))</f>
        <v/>
      </c>
      <c r="H184" s="92" t="str">
        <f>IF(ISERROR(VLOOKUP(E184,労務比率,'報告書（事業主控）'!#REF!+1,FALSE)),"",VLOOKUP(E184,労務比率,'報告書（事業主控）'!#REF!+1,FALSE))</f>
        <v/>
      </c>
      <c r="I184" s="92" t="e">
        <f>'報告書（事業主控）'!#REF!</f>
        <v>#REF!</v>
      </c>
      <c r="J184" s="92" t="e">
        <f>'報告書（事業主控）'!#REF!</f>
        <v>#REF!</v>
      </c>
      <c r="K184" s="92" t="e">
        <f>'報告書（事業主控）'!#REF!</f>
        <v>#REF!</v>
      </c>
      <c r="L184" s="92">
        <f t="shared" si="30"/>
        <v>0</v>
      </c>
      <c r="M184" s="92">
        <f t="shared" ref="M184:M247" si="32">IF(ISERROR(L184*H184),0,L184*H184)</f>
        <v>0</v>
      </c>
      <c r="N184" s="92" t="e">
        <f t="shared" si="31"/>
        <v>#REF!</v>
      </c>
      <c r="O184" s="92" t="e">
        <f t="shared" si="29"/>
        <v>#REF!</v>
      </c>
      <c r="R184" s="92" t="e">
        <f>IF(AND(J184=0,C184&gt;=設定シート!E$85,C184&lt;=設定シート!G$85),1,0)</f>
        <v>#REF!</v>
      </c>
    </row>
    <row r="185" spans="1:18" ht="15" customHeight="1">
      <c r="B185" s="92">
        <v>5</v>
      </c>
      <c r="C185" s="92" t="e">
        <f>'報告書（事業主控）'!#REF!</f>
        <v>#REF!</v>
      </c>
      <c r="E185" s="92" t="e">
        <f>'報告書（事業主控）'!#REF!</f>
        <v>#REF!</v>
      </c>
      <c r="F185" s="92" t="e">
        <f>'報告書（事業主控）'!#REF!</f>
        <v>#REF!</v>
      </c>
      <c r="G185" s="92" t="str">
        <f>IF(ISERROR(VLOOKUP(E185,労務比率,'報告書（事業主控）'!#REF!,FALSE)),"",VLOOKUP(E185,労務比率,'報告書（事業主控）'!#REF!,FALSE))</f>
        <v/>
      </c>
      <c r="H185" s="92" t="str">
        <f>IF(ISERROR(VLOOKUP(E185,労務比率,'報告書（事業主控）'!#REF!+1,FALSE)),"",VLOOKUP(E185,労務比率,'報告書（事業主控）'!#REF!+1,FALSE))</f>
        <v/>
      </c>
      <c r="I185" s="92" t="e">
        <f>'報告書（事業主控）'!#REF!</f>
        <v>#REF!</v>
      </c>
      <c r="J185" s="92" t="e">
        <f>'報告書（事業主控）'!#REF!</f>
        <v>#REF!</v>
      </c>
      <c r="K185" s="92" t="e">
        <f>'報告書（事業主控）'!#REF!</f>
        <v>#REF!</v>
      </c>
      <c r="L185" s="92">
        <f t="shared" si="30"/>
        <v>0</v>
      </c>
      <c r="M185" s="92">
        <f t="shared" si="32"/>
        <v>0</v>
      </c>
      <c r="N185" s="92" t="e">
        <f t="shared" si="31"/>
        <v>#REF!</v>
      </c>
      <c r="O185" s="92" t="e">
        <f t="shared" si="29"/>
        <v>#REF!</v>
      </c>
      <c r="R185" s="92" t="e">
        <f>IF(AND(J185=0,C185&gt;=設定シート!E$85,C185&lt;=設定シート!G$85),1,0)</f>
        <v>#REF!</v>
      </c>
    </row>
    <row r="186" spans="1:18" ht="15" customHeight="1">
      <c r="B186" s="92">
        <v>6</v>
      </c>
      <c r="C186" s="92" t="e">
        <f>'報告書（事業主控）'!#REF!</f>
        <v>#REF!</v>
      </c>
      <c r="E186" s="92" t="e">
        <f>'報告書（事業主控）'!#REF!</f>
        <v>#REF!</v>
      </c>
      <c r="F186" s="92" t="e">
        <f>'報告書（事業主控）'!#REF!</f>
        <v>#REF!</v>
      </c>
      <c r="G186" s="92" t="str">
        <f>IF(ISERROR(VLOOKUP(E186,労務比率,'報告書（事業主控）'!#REF!,FALSE)),"",VLOOKUP(E186,労務比率,'報告書（事業主控）'!#REF!,FALSE))</f>
        <v/>
      </c>
      <c r="H186" s="92" t="str">
        <f>IF(ISERROR(VLOOKUP(E186,労務比率,'報告書（事業主控）'!#REF!+1,FALSE)),"",VLOOKUP(E186,労務比率,'報告書（事業主控）'!#REF!+1,FALSE))</f>
        <v/>
      </c>
      <c r="I186" s="92" t="e">
        <f>'報告書（事業主控）'!#REF!</f>
        <v>#REF!</v>
      </c>
      <c r="J186" s="92" t="e">
        <f>'報告書（事業主控）'!#REF!</f>
        <v>#REF!</v>
      </c>
      <c r="K186" s="92" t="e">
        <f>'報告書（事業主控）'!#REF!</f>
        <v>#REF!</v>
      </c>
      <c r="L186" s="92">
        <f t="shared" si="30"/>
        <v>0</v>
      </c>
      <c r="M186" s="92">
        <f t="shared" si="32"/>
        <v>0</v>
      </c>
      <c r="N186" s="92" t="e">
        <f t="shared" si="31"/>
        <v>#REF!</v>
      </c>
      <c r="O186" s="92" t="e">
        <f t="shared" si="29"/>
        <v>#REF!</v>
      </c>
      <c r="R186" s="92" t="e">
        <f>IF(AND(J186=0,C186&gt;=設定シート!E$85,C186&lt;=設定シート!G$85),1,0)</f>
        <v>#REF!</v>
      </c>
    </row>
    <row r="187" spans="1:18" ht="15" customHeight="1">
      <c r="B187" s="92">
        <v>7</v>
      </c>
      <c r="C187" s="92" t="e">
        <f>'報告書（事業主控）'!#REF!</f>
        <v>#REF!</v>
      </c>
      <c r="E187" s="92" t="e">
        <f>'報告書（事業主控）'!#REF!</f>
        <v>#REF!</v>
      </c>
      <c r="F187" s="92" t="e">
        <f>'報告書（事業主控）'!#REF!</f>
        <v>#REF!</v>
      </c>
      <c r="G187" s="92" t="str">
        <f>IF(ISERROR(VLOOKUP(E187,労務比率,'報告書（事業主控）'!#REF!,FALSE)),"",VLOOKUP(E187,労務比率,'報告書（事業主控）'!#REF!,FALSE))</f>
        <v/>
      </c>
      <c r="H187" s="92" t="str">
        <f>IF(ISERROR(VLOOKUP(E187,労務比率,'報告書（事業主控）'!#REF!+1,FALSE)),"",VLOOKUP(E187,労務比率,'報告書（事業主控）'!#REF!+1,FALSE))</f>
        <v/>
      </c>
      <c r="I187" s="92" t="e">
        <f>'報告書（事業主控）'!#REF!</f>
        <v>#REF!</v>
      </c>
      <c r="J187" s="92" t="e">
        <f>'報告書（事業主控）'!#REF!</f>
        <v>#REF!</v>
      </c>
      <c r="K187" s="92" t="e">
        <f>'報告書（事業主控）'!#REF!</f>
        <v>#REF!</v>
      </c>
      <c r="L187" s="92">
        <f t="shared" si="30"/>
        <v>0</v>
      </c>
      <c r="M187" s="92">
        <f t="shared" si="32"/>
        <v>0</v>
      </c>
      <c r="N187" s="92" t="e">
        <f t="shared" si="31"/>
        <v>#REF!</v>
      </c>
      <c r="O187" s="92" t="e">
        <f t="shared" si="29"/>
        <v>#REF!</v>
      </c>
      <c r="R187" s="92" t="e">
        <f>IF(AND(J187=0,C187&gt;=設定シート!E$85,C187&lt;=設定シート!G$85),1,0)</f>
        <v>#REF!</v>
      </c>
    </row>
    <row r="188" spans="1:18" ht="15" customHeight="1">
      <c r="B188" s="92">
        <v>8</v>
      </c>
      <c r="C188" s="92" t="e">
        <f>'報告書（事業主控）'!#REF!</f>
        <v>#REF!</v>
      </c>
      <c r="E188" s="92" t="e">
        <f>'報告書（事業主控）'!#REF!</f>
        <v>#REF!</v>
      </c>
      <c r="F188" s="92" t="e">
        <f>'報告書（事業主控）'!#REF!</f>
        <v>#REF!</v>
      </c>
      <c r="G188" s="92" t="str">
        <f>IF(ISERROR(VLOOKUP(E188,労務比率,'報告書（事業主控）'!#REF!,FALSE)),"",VLOOKUP(E188,労務比率,'報告書（事業主控）'!#REF!,FALSE))</f>
        <v/>
      </c>
      <c r="H188" s="92" t="str">
        <f>IF(ISERROR(VLOOKUP(E188,労務比率,'報告書（事業主控）'!#REF!+1,FALSE)),"",VLOOKUP(E188,労務比率,'報告書（事業主控）'!#REF!+1,FALSE))</f>
        <v/>
      </c>
      <c r="I188" s="92" t="e">
        <f>'報告書（事業主控）'!#REF!</f>
        <v>#REF!</v>
      </c>
      <c r="J188" s="92" t="e">
        <f>'報告書（事業主控）'!#REF!</f>
        <v>#REF!</v>
      </c>
      <c r="K188" s="92" t="e">
        <f>'報告書（事業主控）'!#REF!</f>
        <v>#REF!</v>
      </c>
      <c r="L188" s="92">
        <f t="shared" si="30"/>
        <v>0</v>
      </c>
      <c r="M188" s="92">
        <f t="shared" si="32"/>
        <v>0</v>
      </c>
      <c r="N188" s="92" t="e">
        <f t="shared" si="31"/>
        <v>#REF!</v>
      </c>
      <c r="O188" s="92" t="e">
        <f t="shared" si="29"/>
        <v>#REF!</v>
      </c>
      <c r="R188" s="92" t="e">
        <f>IF(AND(J188=0,C188&gt;=設定シート!E$85,C188&lt;=設定シート!G$85),1,0)</f>
        <v>#REF!</v>
      </c>
    </row>
    <row r="189" spans="1:18" ht="15" customHeight="1">
      <c r="B189" s="92">
        <v>9</v>
      </c>
      <c r="C189" s="92" t="e">
        <f>'報告書（事業主控）'!#REF!</f>
        <v>#REF!</v>
      </c>
      <c r="E189" s="92" t="e">
        <f>'報告書（事業主控）'!#REF!</f>
        <v>#REF!</v>
      </c>
      <c r="F189" s="92" t="e">
        <f>'報告書（事業主控）'!#REF!</f>
        <v>#REF!</v>
      </c>
      <c r="G189" s="92" t="str">
        <f>IF(ISERROR(VLOOKUP(E189,労務比率,'報告書（事業主控）'!#REF!,FALSE)),"",VLOOKUP(E189,労務比率,'報告書（事業主控）'!#REF!,FALSE))</f>
        <v/>
      </c>
      <c r="H189" s="92" t="str">
        <f>IF(ISERROR(VLOOKUP(E189,労務比率,'報告書（事業主控）'!#REF!+1,FALSE)),"",VLOOKUP(E189,労務比率,'報告書（事業主控）'!#REF!+1,FALSE))</f>
        <v/>
      </c>
      <c r="I189" s="92" t="e">
        <f>'報告書（事業主控）'!#REF!</f>
        <v>#REF!</v>
      </c>
      <c r="J189" s="92" t="e">
        <f>'報告書（事業主控）'!#REF!</f>
        <v>#REF!</v>
      </c>
      <c r="K189" s="92" t="e">
        <f>'報告書（事業主控）'!#REF!</f>
        <v>#REF!</v>
      </c>
      <c r="L189" s="92">
        <f t="shared" si="30"/>
        <v>0</v>
      </c>
      <c r="M189" s="92">
        <f t="shared" si="32"/>
        <v>0</v>
      </c>
      <c r="N189" s="92" t="e">
        <f t="shared" si="31"/>
        <v>#REF!</v>
      </c>
      <c r="O189" s="92" t="e">
        <f t="shared" si="29"/>
        <v>#REF!</v>
      </c>
      <c r="R189" s="92" t="e">
        <f>IF(AND(J189=0,C189&gt;=設定シート!E$85,C189&lt;=設定シート!G$85),1,0)</f>
        <v>#REF!</v>
      </c>
    </row>
    <row r="190" spans="1:18" ht="15" customHeight="1">
      <c r="A190" s="92">
        <v>17</v>
      </c>
      <c r="B190" s="92">
        <v>1</v>
      </c>
      <c r="C190" s="92" t="e">
        <f>'報告書（事業主控）'!#REF!</f>
        <v>#REF!</v>
      </c>
      <c r="E190" s="92" t="e">
        <f>'報告書（事業主控）'!#REF!</f>
        <v>#REF!</v>
      </c>
      <c r="F190" s="92" t="e">
        <f>'報告書（事業主控）'!#REF!</f>
        <v>#REF!</v>
      </c>
      <c r="G190" s="92" t="str">
        <f>IF(ISERROR(VLOOKUP(E190,労務比率,'報告書（事業主控）'!#REF!,FALSE)),"",VLOOKUP(E190,労務比率,'報告書（事業主控）'!#REF!,FALSE))</f>
        <v/>
      </c>
      <c r="H190" s="92" t="str">
        <f>IF(ISERROR(VLOOKUP(E190,労務比率,'報告書（事業主控）'!#REF!+1,FALSE)),"",VLOOKUP(E190,労務比率,'報告書（事業主控）'!#REF!+1,FALSE))</f>
        <v/>
      </c>
      <c r="I190" s="92" t="e">
        <f>'報告書（事業主控）'!#REF!</f>
        <v>#REF!</v>
      </c>
      <c r="J190" s="92" t="e">
        <f>'報告書（事業主控）'!#REF!</f>
        <v>#REF!</v>
      </c>
      <c r="K190" s="92" t="e">
        <f>'報告書（事業主控）'!#REF!</f>
        <v>#REF!</v>
      </c>
      <c r="L190" s="92">
        <f t="shared" si="30"/>
        <v>0</v>
      </c>
      <c r="M190" s="92">
        <f t="shared" si="32"/>
        <v>0</v>
      </c>
      <c r="N190" s="92" t="e">
        <f t="shared" si="31"/>
        <v>#REF!</v>
      </c>
      <c r="O190" s="92" t="e">
        <f t="shared" si="29"/>
        <v>#REF!</v>
      </c>
      <c r="P190" s="92">
        <f>INT(SUMIF(O190:O198,0,I190:I198)*105/108)</f>
        <v>0</v>
      </c>
      <c r="Q190" s="92">
        <f>INT(P190*IF(COUNTIF(R190:R198,1)=0,0,SUMIF(R190:R198,1,G190:G198)/COUNTIF(R190:R198,1))/100)</f>
        <v>0</v>
      </c>
      <c r="R190" s="92" t="e">
        <f>IF(AND(J190=0,C190&gt;=設定シート!E$85,C190&lt;=設定シート!G$85),1,0)</f>
        <v>#REF!</v>
      </c>
    </row>
    <row r="191" spans="1:18" ht="15" customHeight="1">
      <c r="B191" s="92">
        <v>2</v>
      </c>
      <c r="C191" s="92" t="e">
        <f>'報告書（事業主控）'!#REF!</f>
        <v>#REF!</v>
      </c>
      <c r="E191" s="92" t="e">
        <f>'報告書（事業主控）'!#REF!</f>
        <v>#REF!</v>
      </c>
      <c r="F191" s="92" t="e">
        <f>'報告書（事業主控）'!#REF!</f>
        <v>#REF!</v>
      </c>
      <c r="G191" s="92" t="str">
        <f>IF(ISERROR(VLOOKUP(E191,労務比率,'報告書（事業主控）'!#REF!,FALSE)),"",VLOOKUP(E191,労務比率,'報告書（事業主控）'!#REF!,FALSE))</f>
        <v/>
      </c>
      <c r="H191" s="92" t="str">
        <f>IF(ISERROR(VLOOKUP(E191,労務比率,'報告書（事業主控）'!#REF!+1,FALSE)),"",VLOOKUP(E191,労務比率,'報告書（事業主控）'!#REF!+1,FALSE))</f>
        <v/>
      </c>
      <c r="I191" s="92" t="e">
        <f>'報告書（事業主控）'!#REF!</f>
        <v>#REF!</v>
      </c>
      <c r="J191" s="92" t="e">
        <f>'報告書（事業主控）'!#REF!</f>
        <v>#REF!</v>
      </c>
      <c r="K191" s="92" t="e">
        <f>'報告書（事業主控）'!#REF!</f>
        <v>#REF!</v>
      </c>
      <c r="L191" s="92">
        <f t="shared" si="30"/>
        <v>0</v>
      </c>
      <c r="M191" s="92">
        <f t="shared" si="32"/>
        <v>0</v>
      </c>
      <c r="N191" s="92" t="e">
        <f t="shared" si="31"/>
        <v>#REF!</v>
      </c>
      <c r="O191" s="92" t="e">
        <f t="shared" si="29"/>
        <v>#REF!</v>
      </c>
      <c r="R191" s="92" t="e">
        <f>IF(AND(J191=0,C191&gt;=設定シート!E$85,C191&lt;=設定シート!G$85),1,0)</f>
        <v>#REF!</v>
      </c>
    </row>
    <row r="192" spans="1:18" ht="15" customHeight="1">
      <c r="B192" s="92">
        <v>3</v>
      </c>
      <c r="C192" s="92" t="e">
        <f>'報告書（事業主控）'!#REF!</f>
        <v>#REF!</v>
      </c>
      <c r="E192" s="92" t="e">
        <f>'報告書（事業主控）'!#REF!</f>
        <v>#REF!</v>
      </c>
      <c r="F192" s="92" t="e">
        <f>'報告書（事業主控）'!#REF!</f>
        <v>#REF!</v>
      </c>
      <c r="G192" s="92" t="str">
        <f>IF(ISERROR(VLOOKUP(E192,労務比率,'報告書（事業主控）'!#REF!,FALSE)),"",VLOOKUP(E192,労務比率,'報告書（事業主控）'!#REF!,FALSE))</f>
        <v/>
      </c>
      <c r="H192" s="92" t="str">
        <f>IF(ISERROR(VLOOKUP(E192,労務比率,'報告書（事業主控）'!#REF!+1,FALSE)),"",VLOOKUP(E192,労務比率,'報告書（事業主控）'!#REF!+1,FALSE))</f>
        <v/>
      </c>
      <c r="I192" s="92" t="e">
        <f>'報告書（事業主控）'!#REF!</f>
        <v>#REF!</v>
      </c>
      <c r="J192" s="92" t="e">
        <f>'報告書（事業主控）'!#REF!</f>
        <v>#REF!</v>
      </c>
      <c r="K192" s="92" t="e">
        <f>'報告書（事業主控）'!#REF!</f>
        <v>#REF!</v>
      </c>
      <c r="L192" s="92">
        <f t="shared" si="30"/>
        <v>0</v>
      </c>
      <c r="M192" s="92">
        <f t="shared" si="32"/>
        <v>0</v>
      </c>
      <c r="N192" s="92" t="e">
        <f t="shared" si="31"/>
        <v>#REF!</v>
      </c>
      <c r="O192" s="92" t="e">
        <f t="shared" si="29"/>
        <v>#REF!</v>
      </c>
      <c r="R192" s="92" t="e">
        <f>IF(AND(J192=0,C192&gt;=設定シート!E$85,C192&lt;=設定シート!G$85),1,0)</f>
        <v>#REF!</v>
      </c>
    </row>
    <row r="193" spans="1:18" ht="15" customHeight="1">
      <c r="B193" s="92">
        <v>4</v>
      </c>
      <c r="C193" s="92" t="e">
        <f>'報告書（事業主控）'!#REF!</f>
        <v>#REF!</v>
      </c>
      <c r="E193" s="92" t="e">
        <f>'報告書（事業主控）'!#REF!</f>
        <v>#REF!</v>
      </c>
      <c r="F193" s="92" t="e">
        <f>'報告書（事業主控）'!#REF!</f>
        <v>#REF!</v>
      </c>
      <c r="G193" s="92" t="str">
        <f>IF(ISERROR(VLOOKUP(E193,労務比率,'報告書（事業主控）'!#REF!,FALSE)),"",VLOOKUP(E193,労務比率,'報告書（事業主控）'!#REF!,FALSE))</f>
        <v/>
      </c>
      <c r="H193" s="92" t="str">
        <f>IF(ISERROR(VLOOKUP(E193,労務比率,'報告書（事業主控）'!#REF!+1,FALSE)),"",VLOOKUP(E193,労務比率,'報告書（事業主控）'!#REF!+1,FALSE))</f>
        <v/>
      </c>
      <c r="I193" s="92" t="e">
        <f>'報告書（事業主控）'!#REF!</f>
        <v>#REF!</v>
      </c>
      <c r="J193" s="92" t="e">
        <f>'報告書（事業主控）'!#REF!</f>
        <v>#REF!</v>
      </c>
      <c r="K193" s="92" t="e">
        <f>'報告書（事業主控）'!#REF!</f>
        <v>#REF!</v>
      </c>
      <c r="L193" s="92">
        <f t="shared" si="30"/>
        <v>0</v>
      </c>
      <c r="M193" s="92">
        <f t="shared" si="32"/>
        <v>0</v>
      </c>
      <c r="N193" s="92" t="e">
        <f t="shared" si="31"/>
        <v>#REF!</v>
      </c>
      <c r="O193" s="92" t="e">
        <f t="shared" si="29"/>
        <v>#REF!</v>
      </c>
      <c r="R193" s="92" t="e">
        <f>IF(AND(J193=0,C193&gt;=設定シート!E$85,C193&lt;=設定シート!G$85),1,0)</f>
        <v>#REF!</v>
      </c>
    </row>
    <row r="194" spans="1:18" ht="15" customHeight="1">
      <c r="B194" s="92">
        <v>5</v>
      </c>
      <c r="C194" s="92" t="e">
        <f>'報告書（事業主控）'!#REF!</f>
        <v>#REF!</v>
      </c>
      <c r="E194" s="92" t="e">
        <f>'報告書（事業主控）'!#REF!</f>
        <v>#REF!</v>
      </c>
      <c r="F194" s="92" t="e">
        <f>'報告書（事業主控）'!#REF!</f>
        <v>#REF!</v>
      </c>
      <c r="G194" s="92" t="str">
        <f>IF(ISERROR(VLOOKUP(E194,労務比率,'報告書（事業主控）'!#REF!,FALSE)),"",VLOOKUP(E194,労務比率,'報告書（事業主控）'!#REF!,FALSE))</f>
        <v/>
      </c>
      <c r="H194" s="92" t="str">
        <f>IF(ISERROR(VLOOKUP(E194,労務比率,'報告書（事業主控）'!#REF!+1,FALSE)),"",VLOOKUP(E194,労務比率,'報告書（事業主控）'!#REF!+1,FALSE))</f>
        <v/>
      </c>
      <c r="I194" s="92" t="e">
        <f>'報告書（事業主控）'!#REF!</f>
        <v>#REF!</v>
      </c>
      <c r="J194" s="92" t="e">
        <f>'報告書（事業主控）'!#REF!</f>
        <v>#REF!</v>
      </c>
      <c r="K194" s="92" t="e">
        <f>'報告書（事業主控）'!#REF!</f>
        <v>#REF!</v>
      </c>
      <c r="L194" s="92">
        <f t="shared" si="30"/>
        <v>0</v>
      </c>
      <c r="M194" s="92">
        <f t="shared" si="32"/>
        <v>0</v>
      </c>
      <c r="N194" s="92" t="e">
        <f t="shared" si="31"/>
        <v>#REF!</v>
      </c>
      <c r="O194" s="92" t="e">
        <f t="shared" si="29"/>
        <v>#REF!</v>
      </c>
      <c r="R194" s="92" t="e">
        <f>IF(AND(J194=0,C194&gt;=設定シート!E$85,C194&lt;=設定シート!G$85),1,0)</f>
        <v>#REF!</v>
      </c>
    </row>
    <row r="195" spans="1:18" ht="15" customHeight="1">
      <c r="B195" s="92">
        <v>6</v>
      </c>
      <c r="C195" s="92" t="e">
        <f>'報告書（事業主控）'!#REF!</f>
        <v>#REF!</v>
      </c>
      <c r="E195" s="92" t="e">
        <f>'報告書（事業主控）'!#REF!</f>
        <v>#REF!</v>
      </c>
      <c r="F195" s="92" t="e">
        <f>'報告書（事業主控）'!#REF!</f>
        <v>#REF!</v>
      </c>
      <c r="G195" s="92" t="str">
        <f>IF(ISERROR(VLOOKUP(E195,労務比率,'報告書（事業主控）'!#REF!,FALSE)),"",VLOOKUP(E195,労務比率,'報告書（事業主控）'!#REF!,FALSE))</f>
        <v/>
      </c>
      <c r="H195" s="92" t="str">
        <f>IF(ISERROR(VLOOKUP(E195,労務比率,'報告書（事業主控）'!#REF!+1,FALSE)),"",VLOOKUP(E195,労務比率,'報告書（事業主控）'!#REF!+1,FALSE))</f>
        <v/>
      </c>
      <c r="I195" s="92" t="e">
        <f>'報告書（事業主控）'!#REF!</f>
        <v>#REF!</v>
      </c>
      <c r="J195" s="92" t="e">
        <f>'報告書（事業主控）'!#REF!</f>
        <v>#REF!</v>
      </c>
      <c r="K195" s="92" t="e">
        <f>'報告書（事業主控）'!#REF!</f>
        <v>#REF!</v>
      </c>
      <c r="L195" s="92">
        <f t="shared" si="30"/>
        <v>0</v>
      </c>
      <c r="M195" s="92">
        <f t="shared" si="32"/>
        <v>0</v>
      </c>
      <c r="N195" s="92" t="e">
        <f t="shared" si="31"/>
        <v>#REF!</v>
      </c>
      <c r="O195" s="92" t="e">
        <f t="shared" si="29"/>
        <v>#REF!</v>
      </c>
      <c r="R195" s="92" t="e">
        <f>IF(AND(J195=0,C195&gt;=設定シート!E$85,C195&lt;=設定シート!G$85),1,0)</f>
        <v>#REF!</v>
      </c>
    </row>
    <row r="196" spans="1:18" ht="15" customHeight="1">
      <c r="B196" s="92">
        <v>7</v>
      </c>
      <c r="C196" s="92" t="e">
        <f>'報告書（事業主控）'!#REF!</f>
        <v>#REF!</v>
      </c>
      <c r="E196" s="92" t="e">
        <f>'報告書（事業主控）'!#REF!</f>
        <v>#REF!</v>
      </c>
      <c r="F196" s="92" t="e">
        <f>'報告書（事業主控）'!#REF!</f>
        <v>#REF!</v>
      </c>
      <c r="G196" s="92" t="str">
        <f>IF(ISERROR(VLOOKUP(E196,労務比率,'報告書（事業主控）'!#REF!,FALSE)),"",VLOOKUP(E196,労務比率,'報告書（事業主控）'!#REF!,FALSE))</f>
        <v/>
      </c>
      <c r="H196" s="92" t="str">
        <f>IF(ISERROR(VLOOKUP(E196,労務比率,'報告書（事業主控）'!#REF!+1,FALSE)),"",VLOOKUP(E196,労務比率,'報告書（事業主控）'!#REF!+1,FALSE))</f>
        <v/>
      </c>
      <c r="I196" s="92" t="e">
        <f>'報告書（事業主控）'!#REF!</f>
        <v>#REF!</v>
      </c>
      <c r="J196" s="92" t="e">
        <f>'報告書（事業主控）'!#REF!</f>
        <v>#REF!</v>
      </c>
      <c r="K196" s="92" t="e">
        <f>'報告書（事業主控）'!#REF!</f>
        <v>#REF!</v>
      </c>
      <c r="L196" s="92">
        <f t="shared" si="30"/>
        <v>0</v>
      </c>
      <c r="M196" s="92">
        <f t="shared" si="32"/>
        <v>0</v>
      </c>
      <c r="N196" s="92" t="e">
        <f t="shared" si="31"/>
        <v>#REF!</v>
      </c>
      <c r="O196" s="92" t="e">
        <f t="shared" si="29"/>
        <v>#REF!</v>
      </c>
      <c r="R196" s="92" t="e">
        <f>IF(AND(J196=0,C196&gt;=設定シート!E$85,C196&lt;=設定シート!G$85),1,0)</f>
        <v>#REF!</v>
      </c>
    </row>
    <row r="197" spans="1:18" ht="15" customHeight="1">
      <c r="B197" s="92">
        <v>8</v>
      </c>
      <c r="C197" s="92" t="e">
        <f>'報告書（事業主控）'!#REF!</f>
        <v>#REF!</v>
      </c>
      <c r="E197" s="92" t="e">
        <f>'報告書（事業主控）'!#REF!</f>
        <v>#REF!</v>
      </c>
      <c r="F197" s="92" t="e">
        <f>'報告書（事業主控）'!#REF!</f>
        <v>#REF!</v>
      </c>
      <c r="G197" s="92" t="str">
        <f>IF(ISERROR(VLOOKUP(E197,労務比率,'報告書（事業主控）'!#REF!,FALSE)),"",VLOOKUP(E197,労務比率,'報告書（事業主控）'!#REF!,FALSE))</f>
        <v/>
      </c>
      <c r="H197" s="92" t="str">
        <f>IF(ISERROR(VLOOKUP(E197,労務比率,'報告書（事業主控）'!#REF!+1,FALSE)),"",VLOOKUP(E197,労務比率,'報告書（事業主控）'!#REF!+1,FALSE))</f>
        <v/>
      </c>
      <c r="I197" s="92" t="e">
        <f>'報告書（事業主控）'!#REF!</f>
        <v>#REF!</v>
      </c>
      <c r="J197" s="92" t="e">
        <f>'報告書（事業主控）'!#REF!</f>
        <v>#REF!</v>
      </c>
      <c r="K197" s="92" t="e">
        <f>'報告書（事業主控）'!#REF!</f>
        <v>#REF!</v>
      </c>
      <c r="L197" s="92">
        <f t="shared" si="30"/>
        <v>0</v>
      </c>
      <c r="M197" s="92">
        <f t="shared" si="32"/>
        <v>0</v>
      </c>
      <c r="N197" s="92" t="e">
        <f t="shared" si="31"/>
        <v>#REF!</v>
      </c>
      <c r="O197" s="92" t="e">
        <f t="shared" si="29"/>
        <v>#REF!</v>
      </c>
      <c r="R197" s="92" t="e">
        <f>IF(AND(J197=0,C197&gt;=設定シート!E$85,C197&lt;=設定シート!G$85),1,0)</f>
        <v>#REF!</v>
      </c>
    </row>
    <row r="198" spans="1:18" ht="15" customHeight="1">
      <c r="B198" s="92">
        <v>9</v>
      </c>
      <c r="C198" s="92" t="e">
        <f>'報告書（事業主控）'!#REF!</f>
        <v>#REF!</v>
      </c>
      <c r="E198" s="92" t="e">
        <f>'報告書（事業主控）'!#REF!</f>
        <v>#REF!</v>
      </c>
      <c r="F198" s="92" t="e">
        <f>'報告書（事業主控）'!#REF!</f>
        <v>#REF!</v>
      </c>
      <c r="G198" s="92" t="str">
        <f>IF(ISERROR(VLOOKUP(E198,労務比率,'報告書（事業主控）'!#REF!,FALSE)),"",VLOOKUP(E198,労務比率,'報告書（事業主控）'!#REF!,FALSE))</f>
        <v/>
      </c>
      <c r="H198" s="92" t="str">
        <f>IF(ISERROR(VLOOKUP(E198,労務比率,'報告書（事業主控）'!#REF!+1,FALSE)),"",VLOOKUP(E198,労務比率,'報告書（事業主控）'!#REF!+1,FALSE))</f>
        <v/>
      </c>
      <c r="I198" s="92" t="e">
        <f>'報告書（事業主控）'!#REF!</f>
        <v>#REF!</v>
      </c>
      <c r="J198" s="92" t="e">
        <f>'報告書（事業主控）'!#REF!</f>
        <v>#REF!</v>
      </c>
      <c r="K198" s="92" t="e">
        <f>'報告書（事業主控）'!#REF!</f>
        <v>#REF!</v>
      </c>
      <c r="L198" s="92">
        <f t="shared" si="30"/>
        <v>0</v>
      </c>
      <c r="M198" s="92">
        <f t="shared" si="32"/>
        <v>0</v>
      </c>
      <c r="N198" s="92" t="e">
        <f t="shared" si="31"/>
        <v>#REF!</v>
      </c>
      <c r="O198" s="92" t="e">
        <f t="shared" si="29"/>
        <v>#REF!</v>
      </c>
      <c r="R198" s="92" t="e">
        <f>IF(AND(J198=0,C198&gt;=設定シート!E$85,C198&lt;=設定シート!G$85),1,0)</f>
        <v>#REF!</v>
      </c>
    </row>
    <row r="199" spans="1:18" ht="15" customHeight="1">
      <c r="A199" s="92">
        <v>18</v>
      </c>
      <c r="B199" s="92">
        <v>1</v>
      </c>
      <c r="C199" s="92" t="e">
        <f>'報告書（事業主控）'!#REF!</f>
        <v>#REF!</v>
      </c>
      <c r="E199" s="92" t="e">
        <f>'報告書（事業主控）'!#REF!</f>
        <v>#REF!</v>
      </c>
      <c r="F199" s="92" t="e">
        <f>'報告書（事業主控）'!#REF!</f>
        <v>#REF!</v>
      </c>
      <c r="G199" s="92" t="str">
        <f>IF(ISERROR(VLOOKUP(E199,労務比率,'報告書（事業主控）'!#REF!,FALSE)),"",VLOOKUP(E199,労務比率,'報告書（事業主控）'!#REF!,FALSE))</f>
        <v/>
      </c>
      <c r="H199" s="92" t="str">
        <f>IF(ISERROR(VLOOKUP(E199,労務比率,'報告書（事業主控）'!#REF!+1,FALSE)),"",VLOOKUP(E199,労務比率,'報告書（事業主控）'!#REF!+1,FALSE))</f>
        <v/>
      </c>
      <c r="I199" s="92" t="e">
        <f>'報告書（事業主控）'!#REF!</f>
        <v>#REF!</v>
      </c>
      <c r="J199" s="92" t="e">
        <f>'報告書（事業主控）'!#REF!</f>
        <v>#REF!</v>
      </c>
      <c r="K199" s="92" t="e">
        <f>'報告書（事業主控）'!#REF!</f>
        <v>#REF!</v>
      </c>
      <c r="L199" s="92">
        <f t="shared" si="30"/>
        <v>0</v>
      </c>
      <c r="M199" s="92">
        <f t="shared" si="32"/>
        <v>0</v>
      </c>
      <c r="N199" s="92" t="e">
        <f t="shared" si="31"/>
        <v>#REF!</v>
      </c>
      <c r="O199" s="92" t="e">
        <f t="shared" si="29"/>
        <v>#REF!</v>
      </c>
      <c r="P199" s="92">
        <f>INT(SUMIF(O199:O207,0,I199:I207)*105/108)</f>
        <v>0</v>
      </c>
      <c r="Q199" s="92">
        <f>INT(P199*IF(COUNTIF(R199:R207,1)=0,0,SUMIF(R199:R207,1,G199:G207)/COUNTIF(R199:R207,1))/100)</f>
        <v>0</v>
      </c>
      <c r="R199" s="92" t="e">
        <f>IF(AND(J199=0,C199&gt;=設定シート!E$85,C199&lt;=設定シート!G$85),1,0)</f>
        <v>#REF!</v>
      </c>
    </row>
    <row r="200" spans="1:18" ht="15" customHeight="1">
      <c r="B200" s="92">
        <v>2</v>
      </c>
      <c r="C200" s="92" t="e">
        <f>'報告書（事業主控）'!#REF!</f>
        <v>#REF!</v>
      </c>
      <c r="E200" s="92" t="e">
        <f>'報告書（事業主控）'!#REF!</f>
        <v>#REF!</v>
      </c>
      <c r="F200" s="92" t="e">
        <f>'報告書（事業主控）'!#REF!</f>
        <v>#REF!</v>
      </c>
      <c r="G200" s="92" t="str">
        <f>IF(ISERROR(VLOOKUP(E200,労務比率,'報告書（事業主控）'!#REF!,FALSE)),"",VLOOKUP(E200,労務比率,'報告書（事業主控）'!#REF!,FALSE))</f>
        <v/>
      </c>
      <c r="H200" s="92" t="str">
        <f>IF(ISERROR(VLOOKUP(E200,労務比率,'報告書（事業主控）'!#REF!+1,FALSE)),"",VLOOKUP(E200,労務比率,'報告書（事業主控）'!#REF!+1,FALSE))</f>
        <v/>
      </c>
      <c r="I200" s="92" t="e">
        <f>'報告書（事業主控）'!#REF!</f>
        <v>#REF!</v>
      </c>
      <c r="J200" s="92" t="e">
        <f>'報告書（事業主控）'!#REF!</f>
        <v>#REF!</v>
      </c>
      <c r="K200" s="92" t="e">
        <f>'報告書（事業主控）'!#REF!</f>
        <v>#REF!</v>
      </c>
      <c r="L200" s="92">
        <f t="shared" si="30"/>
        <v>0</v>
      </c>
      <c r="M200" s="92">
        <f t="shared" si="32"/>
        <v>0</v>
      </c>
      <c r="N200" s="92" t="e">
        <f t="shared" si="31"/>
        <v>#REF!</v>
      </c>
      <c r="O200" s="92" t="e">
        <f t="shared" si="29"/>
        <v>#REF!</v>
      </c>
      <c r="R200" s="92" t="e">
        <f>IF(AND(J200=0,C200&gt;=設定シート!E$85,C200&lt;=設定シート!G$85),1,0)</f>
        <v>#REF!</v>
      </c>
    </row>
    <row r="201" spans="1:18" ht="15" customHeight="1">
      <c r="B201" s="92">
        <v>3</v>
      </c>
      <c r="C201" s="92" t="e">
        <f>'報告書（事業主控）'!#REF!</f>
        <v>#REF!</v>
      </c>
      <c r="E201" s="92" t="e">
        <f>'報告書（事業主控）'!#REF!</f>
        <v>#REF!</v>
      </c>
      <c r="F201" s="92" t="e">
        <f>'報告書（事業主控）'!#REF!</f>
        <v>#REF!</v>
      </c>
      <c r="G201" s="92" t="str">
        <f>IF(ISERROR(VLOOKUP(E201,労務比率,'報告書（事業主控）'!#REF!,FALSE)),"",VLOOKUP(E201,労務比率,'報告書（事業主控）'!#REF!,FALSE))</f>
        <v/>
      </c>
      <c r="H201" s="92" t="str">
        <f>IF(ISERROR(VLOOKUP(E201,労務比率,'報告書（事業主控）'!#REF!+1,FALSE)),"",VLOOKUP(E201,労務比率,'報告書（事業主控）'!#REF!+1,FALSE))</f>
        <v/>
      </c>
      <c r="I201" s="92" t="e">
        <f>'報告書（事業主控）'!#REF!</f>
        <v>#REF!</v>
      </c>
      <c r="J201" s="92" t="e">
        <f>'報告書（事業主控）'!#REF!</f>
        <v>#REF!</v>
      </c>
      <c r="K201" s="92" t="e">
        <f>'報告書（事業主控）'!#REF!</f>
        <v>#REF!</v>
      </c>
      <c r="L201" s="92">
        <f t="shared" si="30"/>
        <v>0</v>
      </c>
      <c r="M201" s="92">
        <f t="shared" si="32"/>
        <v>0</v>
      </c>
      <c r="N201" s="92" t="e">
        <f t="shared" si="31"/>
        <v>#REF!</v>
      </c>
      <c r="O201" s="92" t="e">
        <f t="shared" si="29"/>
        <v>#REF!</v>
      </c>
      <c r="R201" s="92" t="e">
        <f>IF(AND(J201=0,C201&gt;=設定シート!E$85,C201&lt;=設定シート!G$85),1,0)</f>
        <v>#REF!</v>
      </c>
    </row>
    <row r="202" spans="1:18" ht="15" customHeight="1">
      <c r="B202" s="92">
        <v>4</v>
      </c>
      <c r="C202" s="92" t="e">
        <f>'報告書（事業主控）'!#REF!</f>
        <v>#REF!</v>
      </c>
      <c r="E202" s="92" t="e">
        <f>'報告書（事業主控）'!#REF!</f>
        <v>#REF!</v>
      </c>
      <c r="F202" s="92" t="e">
        <f>'報告書（事業主控）'!#REF!</f>
        <v>#REF!</v>
      </c>
      <c r="G202" s="92" t="str">
        <f>IF(ISERROR(VLOOKUP(E202,労務比率,'報告書（事業主控）'!#REF!,FALSE)),"",VLOOKUP(E202,労務比率,'報告書（事業主控）'!#REF!,FALSE))</f>
        <v/>
      </c>
      <c r="H202" s="92" t="str">
        <f>IF(ISERROR(VLOOKUP(E202,労務比率,'報告書（事業主控）'!#REF!+1,FALSE)),"",VLOOKUP(E202,労務比率,'報告書（事業主控）'!#REF!+1,FALSE))</f>
        <v/>
      </c>
      <c r="I202" s="92" t="e">
        <f>'報告書（事業主控）'!#REF!</f>
        <v>#REF!</v>
      </c>
      <c r="J202" s="92" t="e">
        <f>'報告書（事業主控）'!#REF!</f>
        <v>#REF!</v>
      </c>
      <c r="K202" s="92" t="e">
        <f>'報告書（事業主控）'!#REF!</f>
        <v>#REF!</v>
      </c>
      <c r="L202" s="92">
        <f t="shared" si="30"/>
        <v>0</v>
      </c>
      <c r="M202" s="92">
        <f t="shared" si="32"/>
        <v>0</v>
      </c>
      <c r="N202" s="92" t="e">
        <f t="shared" si="31"/>
        <v>#REF!</v>
      </c>
      <c r="O202" s="92" t="e">
        <f t="shared" si="29"/>
        <v>#REF!</v>
      </c>
      <c r="R202" s="92" t="e">
        <f>IF(AND(J202=0,C202&gt;=設定シート!E$85,C202&lt;=設定シート!G$85),1,0)</f>
        <v>#REF!</v>
      </c>
    </row>
    <row r="203" spans="1:18" ht="15" customHeight="1">
      <c r="B203" s="92">
        <v>5</v>
      </c>
      <c r="C203" s="92" t="e">
        <f>'報告書（事業主控）'!#REF!</f>
        <v>#REF!</v>
      </c>
      <c r="E203" s="92" t="e">
        <f>'報告書（事業主控）'!#REF!</f>
        <v>#REF!</v>
      </c>
      <c r="F203" s="92" t="e">
        <f>'報告書（事業主控）'!#REF!</f>
        <v>#REF!</v>
      </c>
      <c r="G203" s="92" t="str">
        <f>IF(ISERROR(VLOOKUP(E203,労務比率,'報告書（事業主控）'!#REF!,FALSE)),"",VLOOKUP(E203,労務比率,'報告書（事業主控）'!#REF!,FALSE))</f>
        <v/>
      </c>
      <c r="H203" s="92" t="str">
        <f>IF(ISERROR(VLOOKUP(E203,労務比率,'報告書（事業主控）'!#REF!+1,FALSE)),"",VLOOKUP(E203,労務比率,'報告書（事業主控）'!#REF!+1,FALSE))</f>
        <v/>
      </c>
      <c r="I203" s="92" t="e">
        <f>'報告書（事業主控）'!#REF!</f>
        <v>#REF!</v>
      </c>
      <c r="J203" s="92" t="e">
        <f>'報告書（事業主控）'!#REF!</f>
        <v>#REF!</v>
      </c>
      <c r="K203" s="92" t="e">
        <f>'報告書（事業主控）'!#REF!</f>
        <v>#REF!</v>
      </c>
      <c r="L203" s="92">
        <f t="shared" si="30"/>
        <v>0</v>
      </c>
      <c r="M203" s="92">
        <f t="shared" si="32"/>
        <v>0</v>
      </c>
      <c r="N203" s="92" t="e">
        <f t="shared" si="31"/>
        <v>#REF!</v>
      </c>
      <c r="O203" s="92" t="e">
        <f t="shared" si="29"/>
        <v>#REF!</v>
      </c>
      <c r="R203" s="92" t="e">
        <f>IF(AND(J203=0,C203&gt;=設定シート!E$85,C203&lt;=設定シート!G$85),1,0)</f>
        <v>#REF!</v>
      </c>
    </row>
    <row r="204" spans="1:18" ht="15" customHeight="1">
      <c r="B204" s="92">
        <v>6</v>
      </c>
      <c r="C204" s="92" t="e">
        <f>'報告書（事業主控）'!#REF!</f>
        <v>#REF!</v>
      </c>
      <c r="E204" s="92" t="e">
        <f>'報告書（事業主控）'!#REF!</f>
        <v>#REF!</v>
      </c>
      <c r="F204" s="92" t="e">
        <f>'報告書（事業主控）'!#REF!</f>
        <v>#REF!</v>
      </c>
      <c r="G204" s="92" t="str">
        <f>IF(ISERROR(VLOOKUP(E204,労務比率,'報告書（事業主控）'!#REF!,FALSE)),"",VLOOKUP(E204,労務比率,'報告書（事業主控）'!#REF!,FALSE))</f>
        <v/>
      </c>
      <c r="H204" s="92" t="str">
        <f>IF(ISERROR(VLOOKUP(E204,労務比率,'報告書（事業主控）'!#REF!+1,FALSE)),"",VLOOKUP(E204,労務比率,'報告書（事業主控）'!#REF!+1,FALSE))</f>
        <v/>
      </c>
      <c r="I204" s="92" t="e">
        <f>'報告書（事業主控）'!#REF!</f>
        <v>#REF!</v>
      </c>
      <c r="J204" s="92" t="e">
        <f>'報告書（事業主控）'!#REF!</f>
        <v>#REF!</v>
      </c>
      <c r="K204" s="92" t="e">
        <f>'報告書（事業主控）'!#REF!</f>
        <v>#REF!</v>
      </c>
      <c r="L204" s="92">
        <f t="shared" si="30"/>
        <v>0</v>
      </c>
      <c r="M204" s="92">
        <f t="shared" si="32"/>
        <v>0</v>
      </c>
      <c r="N204" s="92" t="e">
        <f t="shared" si="31"/>
        <v>#REF!</v>
      </c>
      <c r="O204" s="92" t="e">
        <f t="shared" si="29"/>
        <v>#REF!</v>
      </c>
      <c r="R204" s="92" t="e">
        <f>IF(AND(J204=0,C204&gt;=設定シート!E$85,C204&lt;=設定シート!G$85),1,0)</f>
        <v>#REF!</v>
      </c>
    </row>
    <row r="205" spans="1:18" ht="15" customHeight="1">
      <c r="B205" s="92">
        <v>7</v>
      </c>
      <c r="C205" s="92" t="e">
        <f>'報告書（事業主控）'!#REF!</f>
        <v>#REF!</v>
      </c>
      <c r="E205" s="92" t="e">
        <f>'報告書（事業主控）'!#REF!</f>
        <v>#REF!</v>
      </c>
      <c r="F205" s="92" t="e">
        <f>'報告書（事業主控）'!#REF!</f>
        <v>#REF!</v>
      </c>
      <c r="G205" s="92" t="str">
        <f>IF(ISERROR(VLOOKUP(E205,労務比率,'報告書（事業主控）'!#REF!,FALSE)),"",VLOOKUP(E205,労務比率,'報告書（事業主控）'!#REF!,FALSE))</f>
        <v/>
      </c>
      <c r="H205" s="92" t="str">
        <f>IF(ISERROR(VLOOKUP(E205,労務比率,'報告書（事業主控）'!#REF!+1,FALSE)),"",VLOOKUP(E205,労務比率,'報告書（事業主控）'!#REF!+1,FALSE))</f>
        <v/>
      </c>
      <c r="I205" s="92" t="e">
        <f>'報告書（事業主控）'!#REF!</f>
        <v>#REF!</v>
      </c>
      <c r="J205" s="92" t="e">
        <f>'報告書（事業主控）'!#REF!</f>
        <v>#REF!</v>
      </c>
      <c r="K205" s="92" t="e">
        <f>'報告書（事業主控）'!#REF!</f>
        <v>#REF!</v>
      </c>
      <c r="L205" s="92">
        <f t="shared" si="30"/>
        <v>0</v>
      </c>
      <c r="M205" s="92">
        <f t="shared" si="32"/>
        <v>0</v>
      </c>
      <c r="N205" s="92" t="e">
        <f t="shared" si="31"/>
        <v>#REF!</v>
      </c>
      <c r="O205" s="92" t="e">
        <f t="shared" si="29"/>
        <v>#REF!</v>
      </c>
      <c r="R205" s="92" t="e">
        <f>IF(AND(J205=0,C205&gt;=設定シート!E$85,C205&lt;=設定シート!G$85),1,0)</f>
        <v>#REF!</v>
      </c>
    </row>
    <row r="206" spans="1:18" ht="15" customHeight="1">
      <c r="B206" s="92">
        <v>8</v>
      </c>
      <c r="C206" s="92" t="e">
        <f>'報告書（事業主控）'!#REF!</f>
        <v>#REF!</v>
      </c>
      <c r="E206" s="92" t="e">
        <f>'報告書（事業主控）'!#REF!</f>
        <v>#REF!</v>
      </c>
      <c r="F206" s="92" t="e">
        <f>'報告書（事業主控）'!#REF!</f>
        <v>#REF!</v>
      </c>
      <c r="G206" s="92" t="str">
        <f>IF(ISERROR(VLOOKUP(E206,労務比率,'報告書（事業主控）'!#REF!,FALSE)),"",VLOOKUP(E206,労務比率,'報告書（事業主控）'!#REF!,FALSE))</f>
        <v/>
      </c>
      <c r="H206" s="92" t="str">
        <f>IF(ISERROR(VLOOKUP(E206,労務比率,'報告書（事業主控）'!#REF!+1,FALSE)),"",VLOOKUP(E206,労務比率,'報告書（事業主控）'!#REF!+1,FALSE))</f>
        <v/>
      </c>
      <c r="I206" s="92" t="e">
        <f>'報告書（事業主控）'!#REF!</f>
        <v>#REF!</v>
      </c>
      <c r="J206" s="92" t="e">
        <f>'報告書（事業主控）'!#REF!</f>
        <v>#REF!</v>
      </c>
      <c r="K206" s="92" t="e">
        <f>'報告書（事業主控）'!#REF!</f>
        <v>#REF!</v>
      </c>
      <c r="L206" s="92">
        <f t="shared" si="30"/>
        <v>0</v>
      </c>
      <c r="M206" s="92">
        <f t="shared" si="32"/>
        <v>0</v>
      </c>
      <c r="N206" s="92" t="e">
        <f t="shared" si="31"/>
        <v>#REF!</v>
      </c>
      <c r="O206" s="92" t="e">
        <f t="shared" si="29"/>
        <v>#REF!</v>
      </c>
      <c r="R206" s="92" t="e">
        <f>IF(AND(J206=0,C206&gt;=設定シート!E$85,C206&lt;=設定シート!G$85),1,0)</f>
        <v>#REF!</v>
      </c>
    </row>
    <row r="207" spans="1:18" ht="15" customHeight="1">
      <c r="B207" s="92">
        <v>9</v>
      </c>
      <c r="C207" s="92" t="e">
        <f>'報告書（事業主控）'!#REF!</f>
        <v>#REF!</v>
      </c>
      <c r="E207" s="92" t="e">
        <f>'報告書（事業主控）'!#REF!</f>
        <v>#REF!</v>
      </c>
      <c r="F207" s="92" t="e">
        <f>'報告書（事業主控）'!#REF!</f>
        <v>#REF!</v>
      </c>
      <c r="G207" s="92" t="str">
        <f>IF(ISERROR(VLOOKUP(E207,労務比率,'報告書（事業主控）'!#REF!,FALSE)),"",VLOOKUP(E207,労務比率,'報告書（事業主控）'!#REF!,FALSE))</f>
        <v/>
      </c>
      <c r="H207" s="92" t="str">
        <f>IF(ISERROR(VLOOKUP(E207,労務比率,'報告書（事業主控）'!#REF!+1,FALSE)),"",VLOOKUP(E207,労務比率,'報告書（事業主控）'!#REF!+1,FALSE))</f>
        <v/>
      </c>
      <c r="I207" s="92" t="e">
        <f>'報告書（事業主控）'!#REF!</f>
        <v>#REF!</v>
      </c>
      <c r="J207" s="92" t="e">
        <f>'報告書（事業主控）'!#REF!</f>
        <v>#REF!</v>
      </c>
      <c r="K207" s="92" t="e">
        <f>'報告書（事業主控）'!#REF!</f>
        <v>#REF!</v>
      </c>
      <c r="L207" s="92">
        <f t="shared" si="30"/>
        <v>0</v>
      </c>
      <c r="M207" s="92">
        <f t="shared" si="32"/>
        <v>0</v>
      </c>
      <c r="N207" s="92" t="e">
        <f t="shared" si="31"/>
        <v>#REF!</v>
      </c>
      <c r="O207" s="92" t="e">
        <f t="shared" si="29"/>
        <v>#REF!</v>
      </c>
      <c r="R207" s="92" t="e">
        <f>IF(AND(J207=0,C207&gt;=設定シート!E$85,C207&lt;=設定シート!G$85),1,0)</f>
        <v>#REF!</v>
      </c>
    </row>
    <row r="208" spans="1:18" ht="15" customHeight="1">
      <c r="A208" s="92">
        <v>19</v>
      </c>
      <c r="B208" s="92">
        <v>1</v>
      </c>
      <c r="C208" s="92" t="e">
        <f>'報告書（事業主控）'!#REF!</f>
        <v>#REF!</v>
      </c>
      <c r="E208" s="92" t="e">
        <f>'報告書（事業主控）'!#REF!</f>
        <v>#REF!</v>
      </c>
      <c r="F208" s="92" t="e">
        <f>'報告書（事業主控）'!#REF!</f>
        <v>#REF!</v>
      </c>
      <c r="G208" s="92" t="str">
        <f>IF(ISERROR(VLOOKUP(E208,労務比率,'報告書（事業主控）'!#REF!,FALSE)),"",VLOOKUP(E208,労務比率,'報告書（事業主控）'!#REF!,FALSE))</f>
        <v/>
      </c>
      <c r="H208" s="92" t="str">
        <f>IF(ISERROR(VLOOKUP(E208,労務比率,'報告書（事業主控）'!#REF!+1,FALSE)),"",VLOOKUP(E208,労務比率,'報告書（事業主控）'!#REF!+1,FALSE))</f>
        <v/>
      </c>
      <c r="I208" s="92" t="e">
        <f>'報告書（事業主控）'!#REF!</f>
        <v>#REF!</v>
      </c>
      <c r="J208" s="92" t="e">
        <f>'報告書（事業主控）'!#REF!</f>
        <v>#REF!</v>
      </c>
      <c r="K208" s="92" t="e">
        <f>'報告書（事業主控）'!#REF!</f>
        <v>#REF!</v>
      </c>
      <c r="L208" s="92">
        <f t="shared" si="30"/>
        <v>0</v>
      </c>
      <c r="M208" s="92">
        <f t="shared" si="32"/>
        <v>0</v>
      </c>
      <c r="N208" s="92" t="e">
        <f t="shared" si="31"/>
        <v>#REF!</v>
      </c>
      <c r="O208" s="92" t="e">
        <f t="shared" si="29"/>
        <v>#REF!</v>
      </c>
      <c r="P208" s="92">
        <f>INT(SUMIF(O208:O216,0,I208:I216)*105/108)</f>
        <v>0</v>
      </c>
      <c r="Q208" s="92">
        <f>INT(P208*IF(COUNTIF(R208:R216,1)=0,0,SUMIF(R208:R216,1,G208:G216)/COUNTIF(R208:R216,1))/100)</f>
        <v>0</v>
      </c>
      <c r="R208" s="92" t="e">
        <f>IF(AND(J208=0,C208&gt;=設定シート!E$85,C208&lt;=設定シート!G$85),1,0)</f>
        <v>#REF!</v>
      </c>
    </row>
    <row r="209" spans="1:18" ht="15" customHeight="1">
      <c r="B209" s="92">
        <v>2</v>
      </c>
      <c r="C209" s="92" t="e">
        <f>'報告書（事業主控）'!#REF!</f>
        <v>#REF!</v>
      </c>
      <c r="E209" s="92" t="e">
        <f>'報告書（事業主控）'!#REF!</f>
        <v>#REF!</v>
      </c>
      <c r="F209" s="92" t="e">
        <f>'報告書（事業主控）'!#REF!</f>
        <v>#REF!</v>
      </c>
      <c r="G209" s="92" t="str">
        <f>IF(ISERROR(VLOOKUP(E209,労務比率,'報告書（事業主控）'!#REF!,FALSE)),"",VLOOKUP(E209,労務比率,'報告書（事業主控）'!#REF!,FALSE))</f>
        <v/>
      </c>
      <c r="H209" s="92" t="str">
        <f>IF(ISERROR(VLOOKUP(E209,労務比率,'報告書（事業主控）'!#REF!+1,FALSE)),"",VLOOKUP(E209,労務比率,'報告書（事業主控）'!#REF!+1,FALSE))</f>
        <v/>
      </c>
      <c r="I209" s="92" t="e">
        <f>'報告書（事業主控）'!#REF!</f>
        <v>#REF!</v>
      </c>
      <c r="J209" s="92" t="e">
        <f>'報告書（事業主控）'!#REF!</f>
        <v>#REF!</v>
      </c>
      <c r="K209" s="92" t="e">
        <f>'報告書（事業主控）'!#REF!</f>
        <v>#REF!</v>
      </c>
      <c r="L209" s="92">
        <f t="shared" si="30"/>
        <v>0</v>
      </c>
      <c r="M209" s="92">
        <f t="shared" si="32"/>
        <v>0</v>
      </c>
      <c r="N209" s="92" t="e">
        <f t="shared" si="31"/>
        <v>#REF!</v>
      </c>
      <c r="O209" s="92" t="e">
        <f t="shared" si="29"/>
        <v>#REF!</v>
      </c>
      <c r="R209" s="92" t="e">
        <f>IF(AND(J209=0,C209&gt;=設定シート!E$85,C209&lt;=設定シート!G$85),1,0)</f>
        <v>#REF!</v>
      </c>
    </row>
    <row r="210" spans="1:18" ht="15" customHeight="1">
      <c r="B210" s="92">
        <v>3</v>
      </c>
      <c r="C210" s="92" t="e">
        <f>'報告書（事業主控）'!#REF!</f>
        <v>#REF!</v>
      </c>
      <c r="E210" s="92" t="e">
        <f>'報告書（事業主控）'!#REF!</f>
        <v>#REF!</v>
      </c>
      <c r="F210" s="92" t="e">
        <f>'報告書（事業主控）'!#REF!</f>
        <v>#REF!</v>
      </c>
      <c r="G210" s="92" t="str">
        <f>IF(ISERROR(VLOOKUP(E210,労務比率,'報告書（事業主控）'!#REF!,FALSE)),"",VLOOKUP(E210,労務比率,'報告書（事業主控）'!#REF!,FALSE))</f>
        <v/>
      </c>
      <c r="H210" s="92" t="str">
        <f>IF(ISERROR(VLOOKUP(E210,労務比率,'報告書（事業主控）'!#REF!+1,FALSE)),"",VLOOKUP(E210,労務比率,'報告書（事業主控）'!#REF!+1,FALSE))</f>
        <v/>
      </c>
      <c r="I210" s="92" t="e">
        <f>'報告書（事業主控）'!#REF!</f>
        <v>#REF!</v>
      </c>
      <c r="J210" s="92" t="e">
        <f>'報告書（事業主控）'!#REF!</f>
        <v>#REF!</v>
      </c>
      <c r="K210" s="92" t="e">
        <f>'報告書（事業主控）'!#REF!</f>
        <v>#REF!</v>
      </c>
      <c r="L210" s="92">
        <f t="shared" si="30"/>
        <v>0</v>
      </c>
      <c r="M210" s="92">
        <f t="shared" si="32"/>
        <v>0</v>
      </c>
      <c r="N210" s="92" t="e">
        <f t="shared" si="31"/>
        <v>#REF!</v>
      </c>
      <c r="O210" s="92" t="e">
        <f t="shared" si="29"/>
        <v>#REF!</v>
      </c>
      <c r="R210" s="92" t="e">
        <f>IF(AND(J210=0,C210&gt;=設定シート!E$85,C210&lt;=設定シート!G$85),1,0)</f>
        <v>#REF!</v>
      </c>
    </row>
    <row r="211" spans="1:18" ht="15" customHeight="1">
      <c r="B211" s="92">
        <v>4</v>
      </c>
      <c r="C211" s="92" t="e">
        <f>'報告書（事業主控）'!#REF!</f>
        <v>#REF!</v>
      </c>
      <c r="E211" s="92" t="e">
        <f>'報告書（事業主控）'!#REF!</f>
        <v>#REF!</v>
      </c>
      <c r="F211" s="92" t="e">
        <f>'報告書（事業主控）'!#REF!</f>
        <v>#REF!</v>
      </c>
      <c r="G211" s="92" t="str">
        <f>IF(ISERROR(VLOOKUP(E211,労務比率,'報告書（事業主控）'!#REF!,FALSE)),"",VLOOKUP(E211,労務比率,'報告書（事業主控）'!#REF!,FALSE))</f>
        <v/>
      </c>
      <c r="H211" s="92" t="str">
        <f>IF(ISERROR(VLOOKUP(E211,労務比率,'報告書（事業主控）'!#REF!+1,FALSE)),"",VLOOKUP(E211,労務比率,'報告書（事業主控）'!#REF!+1,FALSE))</f>
        <v/>
      </c>
      <c r="I211" s="92" t="e">
        <f>'報告書（事業主控）'!#REF!</f>
        <v>#REF!</v>
      </c>
      <c r="J211" s="92" t="e">
        <f>'報告書（事業主控）'!#REF!</f>
        <v>#REF!</v>
      </c>
      <c r="K211" s="92" t="e">
        <f>'報告書（事業主控）'!#REF!</f>
        <v>#REF!</v>
      </c>
      <c r="L211" s="92">
        <f t="shared" si="30"/>
        <v>0</v>
      </c>
      <c r="M211" s="92">
        <f t="shared" si="32"/>
        <v>0</v>
      </c>
      <c r="N211" s="92" t="e">
        <f t="shared" si="31"/>
        <v>#REF!</v>
      </c>
      <c r="O211" s="92" t="e">
        <f t="shared" si="29"/>
        <v>#REF!</v>
      </c>
      <c r="R211" s="92" t="e">
        <f>IF(AND(J211=0,C211&gt;=設定シート!E$85,C211&lt;=設定シート!G$85),1,0)</f>
        <v>#REF!</v>
      </c>
    </row>
    <row r="212" spans="1:18" ht="15" customHeight="1">
      <c r="B212" s="92">
        <v>5</v>
      </c>
      <c r="C212" s="92" t="e">
        <f>'報告書（事業主控）'!#REF!</f>
        <v>#REF!</v>
      </c>
      <c r="E212" s="92" t="e">
        <f>'報告書（事業主控）'!#REF!</f>
        <v>#REF!</v>
      </c>
      <c r="F212" s="92" t="e">
        <f>'報告書（事業主控）'!#REF!</f>
        <v>#REF!</v>
      </c>
      <c r="G212" s="92" t="str">
        <f>IF(ISERROR(VLOOKUP(E212,労務比率,'報告書（事業主控）'!#REF!,FALSE)),"",VLOOKUP(E212,労務比率,'報告書（事業主控）'!#REF!,FALSE))</f>
        <v/>
      </c>
      <c r="H212" s="92" t="str">
        <f>IF(ISERROR(VLOOKUP(E212,労務比率,'報告書（事業主控）'!#REF!+1,FALSE)),"",VLOOKUP(E212,労務比率,'報告書（事業主控）'!#REF!+1,FALSE))</f>
        <v/>
      </c>
      <c r="I212" s="92" t="e">
        <f>'報告書（事業主控）'!#REF!</f>
        <v>#REF!</v>
      </c>
      <c r="J212" s="92" t="e">
        <f>'報告書（事業主控）'!#REF!</f>
        <v>#REF!</v>
      </c>
      <c r="K212" s="92" t="e">
        <f>'報告書（事業主控）'!#REF!</f>
        <v>#REF!</v>
      </c>
      <c r="L212" s="92">
        <f t="shared" si="30"/>
        <v>0</v>
      </c>
      <c r="M212" s="92">
        <f t="shared" si="32"/>
        <v>0</v>
      </c>
      <c r="N212" s="92" t="e">
        <f t="shared" si="31"/>
        <v>#REF!</v>
      </c>
      <c r="O212" s="92" t="e">
        <f t="shared" si="29"/>
        <v>#REF!</v>
      </c>
      <c r="R212" s="92" t="e">
        <f>IF(AND(J212=0,C212&gt;=設定シート!E$85,C212&lt;=設定シート!G$85),1,0)</f>
        <v>#REF!</v>
      </c>
    </row>
    <row r="213" spans="1:18" ht="15" customHeight="1">
      <c r="B213" s="92">
        <v>6</v>
      </c>
      <c r="C213" s="92" t="e">
        <f>'報告書（事業主控）'!#REF!</f>
        <v>#REF!</v>
      </c>
      <c r="E213" s="92" t="e">
        <f>'報告書（事業主控）'!#REF!</f>
        <v>#REF!</v>
      </c>
      <c r="F213" s="92" t="e">
        <f>'報告書（事業主控）'!#REF!</f>
        <v>#REF!</v>
      </c>
      <c r="G213" s="92" t="str">
        <f>IF(ISERROR(VLOOKUP(E213,労務比率,'報告書（事業主控）'!#REF!,FALSE)),"",VLOOKUP(E213,労務比率,'報告書（事業主控）'!#REF!,FALSE))</f>
        <v/>
      </c>
      <c r="H213" s="92" t="str">
        <f>IF(ISERROR(VLOOKUP(E213,労務比率,'報告書（事業主控）'!#REF!+1,FALSE)),"",VLOOKUP(E213,労務比率,'報告書（事業主控）'!#REF!+1,FALSE))</f>
        <v/>
      </c>
      <c r="I213" s="92" t="e">
        <f>'報告書（事業主控）'!#REF!</f>
        <v>#REF!</v>
      </c>
      <c r="J213" s="92" t="e">
        <f>'報告書（事業主控）'!#REF!</f>
        <v>#REF!</v>
      </c>
      <c r="K213" s="92" t="e">
        <f>'報告書（事業主控）'!#REF!</f>
        <v>#REF!</v>
      </c>
      <c r="L213" s="92">
        <f t="shared" si="30"/>
        <v>0</v>
      </c>
      <c r="M213" s="92">
        <f t="shared" si="32"/>
        <v>0</v>
      </c>
      <c r="N213" s="92" t="e">
        <f t="shared" si="31"/>
        <v>#REF!</v>
      </c>
      <c r="O213" s="92" t="e">
        <f t="shared" ref="O213:O276" si="33">IF(I213=N213,IF(ISERROR(ROUNDDOWN(I213*G213/100,0)+K213),0,ROUNDDOWN(I213*G213/100,0)+K213),0)</f>
        <v>#REF!</v>
      </c>
      <c r="R213" s="92" t="e">
        <f>IF(AND(J213=0,C213&gt;=設定シート!E$85,C213&lt;=設定シート!G$85),1,0)</f>
        <v>#REF!</v>
      </c>
    </row>
    <row r="214" spans="1:18" ht="15" customHeight="1">
      <c r="B214" s="92">
        <v>7</v>
      </c>
      <c r="C214" s="92" t="e">
        <f>'報告書（事業主控）'!#REF!</f>
        <v>#REF!</v>
      </c>
      <c r="E214" s="92" t="e">
        <f>'報告書（事業主控）'!#REF!</f>
        <v>#REF!</v>
      </c>
      <c r="F214" s="92" t="e">
        <f>'報告書（事業主控）'!#REF!</f>
        <v>#REF!</v>
      </c>
      <c r="G214" s="92" t="str">
        <f>IF(ISERROR(VLOOKUP(E214,労務比率,'報告書（事業主控）'!#REF!,FALSE)),"",VLOOKUP(E214,労務比率,'報告書（事業主控）'!#REF!,FALSE))</f>
        <v/>
      </c>
      <c r="H214" s="92" t="str">
        <f>IF(ISERROR(VLOOKUP(E214,労務比率,'報告書（事業主控）'!#REF!+1,FALSE)),"",VLOOKUP(E214,労務比率,'報告書（事業主控）'!#REF!+1,FALSE))</f>
        <v/>
      </c>
      <c r="I214" s="92" t="e">
        <f>'報告書（事業主控）'!#REF!</f>
        <v>#REF!</v>
      </c>
      <c r="J214" s="92" t="e">
        <f>'報告書（事業主控）'!#REF!</f>
        <v>#REF!</v>
      </c>
      <c r="K214" s="92" t="e">
        <f>'報告書（事業主控）'!#REF!</f>
        <v>#REF!</v>
      </c>
      <c r="L214" s="92">
        <f t="shared" si="30"/>
        <v>0</v>
      </c>
      <c r="M214" s="92">
        <f t="shared" si="32"/>
        <v>0</v>
      </c>
      <c r="N214" s="92" t="e">
        <f t="shared" si="31"/>
        <v>#REF!</v>
      </c>
      <c r="O214" s="92" t="e">
        <f t="shared" si="33"/>
        <v>#REF!</v>
      </c>
      <c r="R214" s="92" t="e">
        <f>IF(AND(J214=0,C214&gt;=設定シート!E$85,C214&lt;=設定シート!G$85),1,0)</f>
        <v>#REF!</v>
      </c>
    </row>
    <row r="215" spans="1:18" ht="15" customHeight="1">
      <c r="B215" s="92">
        <v>8</v>
      </c>
      <c r="C215" s="92" t="e">
        <f>'報告書（事業主控）'!#REF!</f>
        <v>#REF!</v>
      </c>
      <c r="E215" s="92" t="e">
        <f>'報告書（事業主控）'!#REF!</f>
        <v>#REF!</v>
      </c>
      <c r="F215" s="92" t="e">
        <f>'報告書（事業主控）'!#REF!</f>
        <v>#REF!</v>
      </c>
      <c r="G215" s="92" t="str">
        <f>IF(ISERROR(VLOOKUP(E215,労務比率,'報告書（事業主控）'!#REF!,FALSE)),"",VLOOKUP(E215,労務比率,'報告書（事業主控）'!#REF!,FALSE))</f>
        <v/>
      </c>
      <c r="H215" s="92" t="str">
        <f>IF(ISERROR(VLOOKUP(E215,労務比率,'報告書（事業主控）'!#REF!+1,FALSE)),"",VLOOKUP(E215,労務比率,'報告書（事業主控）'!#REF!+1,FALSE))</f>
        <v/>
      </c>
      <c r="I215" s="92" t="e">
        <f>'報告書（事業主控）'!#REF!</f>
        <v>#REF!</v>
      </c>
      <c r="J215" s="92" t="e">
        <f>'報告書（事業主控）'!#REF!</f>
        <v>#REF!</v>
      </c>
      <c r="K215" s="92" t="e">
        <f>'報告書（事業主控）'!#REF!</f>
        <v>#REF!</v>
      </c>
      <c r="L215" s="92">
        <f t="shared" si="30"/>
        <v>0</v>
      </c>
      <c r="M215" s="92">
        <f t="shared" si="32"/>
        <v>0</v>
      </c>
      <c r="N215" s="92" t="e">
        <f t="shared" si="31"/>
        <v>#REF!</v>
      </c>
      <c r="O215" s="92" t="e">
        <f t="shared" si="33"/>
        <v>#REF!</v>
      </c>
      <c r="R215" s="92" t="e">
        <f>IF(AND(J215=0,C215&gt;=設定シート!E$85,C215&lt;=設定シート!G$85),1,0)</f>
        <v>#REF!</v>
      </c>
    </row>
    <row r="216" spans="1:18" ht="15" customHeight="1">
      <c r="B216" s="92">
        <v>9</v>
      </c>
      <c r="C216" s="92" t="e">
        <f>'報告書（事業主控）'!#REF!</f>
        <v>#REF!</v>
      </c>
      <c r="E216" s="92" t="e">
        <f>'報告書（事業主控）'!#REF!</f>
        <v>#REF!</v>
      </c>
      <c r="F216" s="92" t="e">
        <f>'報告書（事業主控）'!#REF!</f>
        <v>#REF!</v>
      </c>
      <c r="G216" s="92" t="str">
        <f>IF(ISERROR(VLOOKUP(E216,労務比率,'報告書（事業主控）'!#REF!,FALSE)),"",VLOOKUP(E216,労務比率,'報告書（事業主控）'!#REF!,FALSE))</f>
        <v/>
      </c>
      <c r="H216" s="92" t="str">
        <f>IF(ISERROR(VLOOKUP(E216,労務比率,'報告書（事業主控）'!#REF!+1,FALSE)),"",VLOOKUP(E216,労務比率,'報告書（事業主控）'!#REF!+1,FALSE))</f>
        <v/>
      </c>
      <c r="I216" s="92" t="e">
        <f>'報告書（事業主控）'!#REF!</f>
        <v>#REF!</v>
      </c>
      <c r="J216" s="92" t="e">
        <f>'報告書（事業主控）'!#REF!</f>
        <v>#REF!</v>
      </c>
      <c r="K216" s="92" t="e">
        <f>'報告書（事業主控）'!#REF!</f>
        <v>#REF!</v>
      </c>
      <c r="L216" s="92">
        <f t="shared" si="30"/>
        <v>0</v>
      </c>
      <c r="M216" s="92">
        <f t="shared" si="32"/>
        <v>0</v>
      </c>
      <c r="N216" s="92" t="e">
        <f t="shared" si="31"/>
        <v>#REF!</v>
      </c>
      <c r="O216" s="92" t="e">
        <f t="shared" si="33"/>
        <v>#REF!</v>
      </c>
      <c r="R216" s="92" t="e">
        <f>IF(AND(J216=0,C216&gt;=設定シート!E$85,C216&lt;=設定シート!G$85),1,0)</f>
        <v>#REF!</v>
      </c>
    </row>
    <row r="217" spans="1:18" ht="15" customHeight="1">
      <c r="A217" s="92">
        <v>20</v>
      </c>
      <c r="B217" s="92">
        <v>1</v>
      </c>
      <c r="C217" s="92" t="e">
        <f>'報告書（事業主控）'!#REF!</f>
        <v>#REF!</v>
      </c>
      <c r="E217" s="92" t="e">
        <f>'報告書（事業主控）'!#REF!</f>
        <v>#REF!</v>
      </c>
      <c r="F217" s="92" t="e">
        <f>'報告書（事業主控）'!#REF!</f>
        <v>#REF!</v>
      </c>
      <c r="G217" s="92" t="str">
        <f>IF(ISERROR(VLOOKUP(E217,労務比率,'報告書（事業主控）'!#REF!,FALSE)),"",VLOOKUP(E217,労務比率,'報告書（事業主控）'!#REF!,FALSE))</f>
        <v/>
      </c>
      <c r="H217" s="92" t="str">
        <f>IF(ISERROR(VLOOKUP(E217,労務比率,'報告書（事業主控）'!#REF!+1,FALSE)),"",VLOOKUP(E217,労務比率,'報告書（事業主控）'!#REF!+1,FALSE))</f>
        <v/>
      </c>
      <c r="I217" s="92" t="e">
        <f>'報告書（事業主控）'!#REF!</f>
        <v>#REF!</v>
      </c>
      <c r="J217" s="92" t="e">
        <f>'報告書（事業主控）'!#REF!</f>
        <v>#REF!</v>
      </c>
      <c r="K217" s="92" t="e">
        <f>'報告書（事業主控）'!#REF!</f>
        <v>#REF!</v>
      </c>
      <c r="L217" s="92">
        <f t="shared" si="30"/>
        <v>0</v>
      </c>
      <c r="M217" s="92">
        <f t="shared" si="32"/>
        <v>0</v>
      </c>
      <c r="N217" s="92" t="e">
        <f t="shared" si="31"/>
        <v>#REF!</v>
      </c>
      <c r="O217" s="92" t="e">
        <f t="shared" si="33"/>
        <v>#REF!</v>
      </c>
      <c r="P217" s="92">
        <f>INT(SUMIF(O217:O225,0,I217:I225)*105/108)</f>
        <v>0</v>
      </c>
      <c r="Q217" s="92">
        <f>INT(P217*IF(COUNTIF(R217:R225,1)=0,0,SUMIF(R217:R225,1,G217:G225)/COUNTIF(R217:R225,1))/100)</f>
        <v>0</v>
      </c>
      <c r="R217" s="92" t="e">
        <f>IF(AND(J217=0,C217&gt;=設定シート!E$85,C217&lt;=設定シート!G$85),1,0)</f>
        <v>#REF!</v>
      </c>
    </row>
    <row r="218" spans="1:18" ht="15" customHeight="1">
      <c r="B218" s="92">
        <v>2</v>
      </c>
      <c r="C218" s="92" t="e">
        <f>'報告書（事業主控）'!#REF!</f>
        <v>#REF!</v>
      </c>
      <c r="E218" s="92" t="e">
        <f>'報告書（事業主控）'!#REF!</f>
        <v>#REF!</v>
      </c>
      <c r="F218" s="92" t="e">
        <f>'報告書（事業主控）'!#REF!</f>
        <v>#REF!</v>
      </c>
      <c r="G218" s="92" t="str">
        <f>IF(ISERROR(VLOOKUP(E218,労務比率,'報告書（事業主控）'!#REF!,FALSE)),"",VLOOKUP(E218,労務比率,'報告書（事業主控）'!#REF!,FALSE))</f>
        <v/>
      </c>
      <c r="H218" s="92" t="str">
        <f>IF(ISERROR(VLOOKUP(E218,労務比率,'報告書（事業主控）'!#REF!+1,FALSE)),"",VLOOKUP(E218,労務比率,'報告書（事業主控）'!#REF!+1,FALSE))</f>
        <v/>
      </c>
      <c r="I218" s="92" t="e">
        <f>'報告書（事業主控）'!#REF!</f>
        <v>#REF!</v>
      </c>
      <c r="J218" s="92" t="e">
        <f>'報告書（事業主控）'!#REF!</f>
        <v>#REF!</v>
      </c>
      <c r="K218" s="92" t="e">
        <f>'報告書（事業主控）'!#REF!</f>
        <v>#REF!</v>
      </c>
      <c r="L218" s="92">
        <f t="shared" si="30"/>
        <v>0</v>
      </c>
      <c r="M218" s="92">
        <f t="shared" si="32"/>
        <v>0</v>
      </c>
      <c r="N218" s="92" t="e">
        <f t="shared" si="31"/>
        <v>#REF!</v>
      </c>
      <c r="O218" s="92" t="e">
        <f t="shared" si="33"/>
        <v>#REF!</v>
      </c>
      <c r="R218" s="92" t="e">
        <f>IF(AND(J218=0,C218&gt;=設定シート!E$85,C218&lt;=設定シート!G$85),1,0)</f>
        <v>#REF!</v>
      </c>
    </row>
    <row r="219" spans="1:18" ht="15" customHeight="1">
      <c r="B219" s="92">
        <v>3</v>
      </c>
      <c r="C219" s="92" t="e">
        <f>'報告書（事業主控）'!#REF!</f>
        <v>#REF!</v>
      </c>
      <c r="E219" s="92" t="e">
        <f>'報告書（事業主控）'!#REF!</f>
        <v>#REF!</v>
      </c>
      <c r="F219" s="92" t="e">
        <f>'報告書（事業主控）'!#REF!</f>
        <v>#REF!</v>
      </c>
      <c r="G219" s="92" t="str">
        <f>IF(ISERROR(VLOOKUP(E219,労務比率,'報告書（事業主控）'!#REF!,FALSE)),"",VLOOKUP(E219,労務比率,'報告書（事業主控）'!#REF!,FALSE))</f>
        <v/>
      </c>
      <c r="H219" s="92" t="str">
        <f>IF(ISERROR(VLOOKUP(E219,労務比率,'報告書（事業主控）'!#REF!+1,FALSE)),"",VLOOKUP(E219,労務比率,'報告書（事業主控）'!#REF!+1,FALSE))</f>
        <v/>
      </c>
      <c r="I219" s="92" t="e">
        <f>'報告書（事業主控）'!#REF!</f>
        <v>#REF!</v>
      </c>
      <c r="J219" s="92" t="e">
        <f>'報告書（事業主控）'!#REF!</f>
        <v>#REF!</v>
      </c>
      <c r="K219" s="92" t="e">
        <f>'報告書（事業主控）'!#REF!</f>
        <v>#REF!</v>
      </c>
      <c r="L219" s="92">
        <f t="shared" si="30"/>
        <v>0</v>
      </c>
      <c r="M219" s="92">
        <f t="shared" si="32"/>
        <v>0</v>
      </c>
      <c r="N219" s="92" t="e">
        <f t="shared" si="31"/>
        <v>#REF!</v>
      </c>
      <c r="O219" s="92" t="e">
        <f t="shared" si="33"/>
        <v>#REF!</v>
      </c>
      <c r="R219" s="92" t="e">
        <f>IF(AND(J219=0,C219&gt;=設定シート!E$85,C219&lt;=設定シート!G$85),1,0)</f>
        <v>#REF!</v>
      </c>
    </row>
    <row r="220" spans="1:18" ht="15" customHeight="1">
      <c r="B220" s="92">
        <v>4</v>
      </c>
      <c r="C220" s="92" t="e">
        <f>'報告書（事業主控）'!#REF!</f>
        <v>#REF!</v>
      </c>
      <c r="E220" s="92" t="e">
        <f>'報告書（事業主控）'!#REF!</f>
        <v>#REF!</v>
      </c>
      <c r="F220" s="92" t="e">
        <f>'報告書（事業主控）'!#REF!</f>
        <v>#REF!</v>
      </c>
      <c r="G220" s="92" t="str">
        <f>IF(ISERROR(VLOOKUP(E220,労務比率,'報告書（事業主控）'!#REF!,FALSE)),"",VLOOKUP(E220,労務比率,'報告書（事業主控）'!#REF!,FALSE))</f>
        <v/>
      </c>
      <c r="H220" s="92" t="str">
        <f>IF(ISERROR(VLOOKUP(E220,労務比率,'報告書（事業主控）'!#REF!+1,FALSE)),"",VLOOKUP(E220,労務比率,'報告書（事業主控）'!#REF!+1,FALSE))</f>
        <v/>
      </c>
      <c r="I220" s="92" t="e">
        <f>'報告書（事業主控）'!#REF!</f>
        <v>#REF!</v>
      </c>
      <c r="J220" s="92" t="e">
        <f>'報告書（事業主控）'!#REF!</f>
        <v>#REF!</v>
      </c>
      <c r="K220" s="92" t="e">
        <f>'報告書（事業主控）'!#REF!</f>
        <v>#REF!</v>
      </c>
      <c r="L220" s="92">
        <f t="shared" si="30"/>
        <v>0</v>
      </c>
      <c r="M220" s="92">
        <f t="shared" si="32"/>
        <v>0</v>
      </c>
      <c r="N220" s="92" t="e">
        <f t="shared" si="31"/>
        <v>#REF!</v>
      </c>
      <c r="O220" s="92" t="e">
        <f t="shared" si="33"/>
        <v>#REF!</v>
      </c>
      <c r="R220" s="92" t="e">
        <f>IF(AND(J220=0,C220&gt;=設定シート!E$85,C220&lt;=設定シート!G$85),1,0)</f>
        <v>#REF!</v>
      </c>
    </row>
    <row r="221" spans="1:18" ht="15" customHeight="1">
      <c r="B221" s="92">
        <v>5</v>
      </c>
      <c r="C221" s="92" t="e">
        <f>'報告書（事業主控）'!#REF!</f>
        <v>#REF!</v>
      </c>
      <c r="E221" s="92" t="e">
        <f>'報告書（事業主控）'!#REF!</f>
        <v>#REF!</v>
      </c>
      <c r="F221" s="92" t="e">
        <f>'報告書（事業主控）'!#REF!</f>
        <v>#REF!</v>
      </c>
      <c r="G221" s="92" t="str">
        <f>IF(ISERROR(VLOOKUP(E221,労務比率,'報告書（事業主控）'!#REF!,FALSE)),"",VLOOKUP(E221,労務比率,'報告書（事業主控）'!#REF!,FALSE))</f>
        <v/>
      </c>
      <c r="H221" s="92" t="str">
        <f>IF(ISERROR(VLOOKUP(E221,労務比率,'報告書（事業主控）'!#REF!+1,FALSE)),"",VLOOKUP(E221,労務比率,'報告書（事業主控）'!#REF!+1,FALSE))</f>
        <v/>
      </c>
      <c r="I221" s="92" t="e">
        <f>'報告書（事業主控）'!#REF!</f>
        <v>#REF!</v>
      </c>
      <c r="J221" s="92" t="e">
        <f>'報告書（事業主控）'!#REF!</f>
        <v>#REF!</v>
      </c>
      <c r="K221" s="92" t="e">
        <f>'報告書（事業主控）'!#REF!</f>
        <v>#REF!</v>
      </c>
      <c r="L221" s="92">
        <f t="shared" si="30"/>
        <v>0</v>
      </c>
      <c r="M221" s="92">
        <f t="shared" si="32"/>
        <v>0</v>
      </c>
      <c r="N221" s="92" t="e">
        <f t="shared" si="31"/>
        <v>#REF!</v>
      </c>
      <c r="O221" s="92" t="e">
        <f t="shared" si="33"/>
        <v>#REF!</v>
      </c>
      <c r="R221" s="92" t="e">
        <f>IF(AND(J221=0,C221&gt;=設定シート!E$85,C221&lt;=設定シート!G$85),1,0)</f>
        <v>#REF!</v>
      </c>
    </row>
    <row r="222" spans="1:18" ht="15" customHeight="1">
      <c r="B222" s="92">
        <v>6</v>
      </c>
      <c r="C222" s="92" t="e">
        <f>'報告書（事業主控）'!#REF!</f>
        <v>#REF!</v>
      </c>
      <c r="E222" s="92" t="e">
        <f>'報告書（事業主控）'!#REF!</f>
        <v>#REF!</v>
      </c>
      <c r="F222" s="92" t="e">
        <f>'報告書（事業主控）'!#REF!</f>
        <v>#REF!</v>
      </c>
      <c r="G222" s="92" t="str">
        <f>IF(ISERROR(VLOOKUP(E222,労務比率,'報告書（事業主控）'!#REF!,FALSE)),"",VLOOKUP(E222,労務比率,'報告書（事業主控）'!#REF!,FALSE))</f>
        <v/>
      </c>
      <c r="H222" s="92" t="str">
        <f>IF(ISERROR(VLOOKUP(E222,労務比率,'報告書（事業主控）'!#REF!+1,FALSE)),"",VLOOKUP(E222,労務比率,'報告書（事業主控）'!#REF!+1,FALSE))</f>
        <v/>
      </c>
      <c r="I222" s="92" t="e">
        <f>'報告書（事業主控）'!#REF!</f>
        <v>#REF!</v>
      </c>
      <c r="J222" s="92" t="e">
        <f>'報告書（事業主控）'!#REF!</f>
        <v>#REF!</v>
      </c>
      <c r="K222" s="92" t="e">
        <f>'報告書（事業主控）'!#REF!</f>
        <v>#REF!</v>
      </c>
      <c r="L222" s="92">
        <f t="shared" si="30"/>
        <v>0</v>
      </c>
      <c r="M222" s="92">
        <f t="shared" si="32"/>
        <v>0</v>
      </c>
      <c r="N222" s="92" t="e">
        <f t="shared" si="31"/>
        <v>#REF!</v>
      </c>
      <c r="O222" s="92" t="e">
        <f t="shared" si="33"/>
        <v>#REF!</v>
      </c>
      <c r="R222" s="92" t="e">
        <f>IF(AND(J222=0,C222&gt;=設定シート!E$85,C222&lt;=設定シート!G$85),1,0)</f>
        <v>#REF!</v>
      </c>
    </row>
    <row r="223" spans="1:18" ht="15" customHeight="1">
      <c r="B223" s="92">
        <v>7</v>
      </c>
      <c r="C223" s="92" t="e">
        <f>'報告書（事業主控）'!#REF!</f>
        <v>#REF!</v>
      </c>
      <c r="E223" s="92" t="e">
        <f>'報告書（事業主控）'!#REF!</f>
        <v>#REF!</v>
      </c>
      <c r="F223" s="92" t="e">
        <f>'報告書（事業主控）'!#REF!</f>
        <v>#REF!</v>
      </c>
      <c r="G223" s="92" t="str">
        <f>IF(ISERROR(VLOOKUP(E223,労務比率,'報告書（事業主控）'!#REF!,FALSE)),"",VLOOKUP(E223,労務比率,'報告書（事業主控）'!#REF!,FALSE))</f>
        <v/>
      </c>
      <c r="H223" s="92" t="str">
        <f>IF(ISERROR(VLOOKUP(E223,労務比率,'報告書（事業主控）'!#REF!+1,FALSE)),"",VLOOKUP(E223,労務比率,'報告書（事業主控）'!#REF!+1,FALSE))</f>
        <v/>
      </c>
      <c r="I223" s="92" t="e">
        <f>'報告書（事業主控）'!#REF!</f>
        <v>#REF!</v>
      </c>
      <c r="J223" s="92" t="e">
        <f>'報告書（事業主控）'!#REF!</f>
        <v>#REF!</v>
      </c>
      <c r="K223" s="92" t="e">
        <f>'報告書（事業主控）'!#REF!</f>
        <v>#REF!</v>
      </c>
      <c r="L223" s="92">
        <f t="shared" si="30"/>
        <v>0</v>
      </c>
      <c r="M223" s="92">
        <f t="shared" si="32"/>
        <v>0</v>
      </c>
      <c r="N223" s="92" t="e">
        <f t="shared" si="31"/>
        <v>#REF!</v>
      </c>
      <c r="O223" s="92" t="e">
        <f t="shared" si="33"/>
        <v>#REF!</v>
      </c>
      <c r="R223" s="92" t="e">
        <f>IF(AND(J223=0,C223&gt;=設定シート!E$85,C223&lt;=設定シート!G$85),1,0)</f>
        <v>#REF!</v>
      </c>
    </row>
    <row r="224" spans="1:18" ht="15" customHeight="1">
      <c r="B224" s="92">
        <v>8</v>
      </c>
      <c r="C224" s="92" t="e">
        <f>'報告書（事業主控）'!#REF!</f>
        <v>#REF!</v>
      </c>
      <c r="E224" s="92" t="e">
        <f>'報告書（事業主控）'!#REF!</f>
        <v>#REF!</v>
      </c>
      <c r="F224" s="92" t="e">
        <f>'報告書（事業主控）'!#REF!</f>
        <v>#REF!</v>
      </c>
      <c r="G224" s="92" t="str">
        <f>IF(ISERROR(VLOOKUP(E224,労務比率,'報告書（事業主控）'!#REF!,FALSE)),"",VLOOKUP(E224,労務比率,'報告書（事業主控）'!#REF!,FALSE))</f>
        <v/>
      </c>
      <c r="H224" s="92" t="str">
        <f>IF(ISERROR(VLOOKUP(E224,労務比率,'報告書（事業主控）'!#REF!+1,FALSE)),"",VLOOKUP(E224,労務比率,'報告書（事業主控）'!#REF!+1,FALSE))</f>
        <v/>
      </c>
      <c r="I224" s="92" t="e">
        <f>'報告書（事業主控）'!#REF!</f>
        <v>#REF!</v>
      </c>
      <c r="J224" s="92" t="e">
        <f>'報告書（事業主控）'!#REF!</f>
        <v>#REF!</v>
      </c>
      <c r="K224" s="92" t="e">
        <f>'報告書（事業主控）'!#REF!</f>
        <v>#REF!</v>
      </c>
      <c r="L224" s="92">
        <f t="shared" si="30"/>
        <v>0</v>
      </c>
      <c r="M224" s="92">
        <f t="shared" si="32"/>
        <v>0</v>
      </c>
      <c r="N224" s="92" t="e">
        <f t="shared" si="31"/>
        <v>#REF!</v>
      </c>
      <c r="O224" s="92" t="e">
        <f t="shared" si="33"/>
        <v>#REF!</v>
      </c>
      <c r="R224" s="92" t="e">
        <f>IF(AND(J224=0,C224&gt;=設定シート!E$85,C224&lt;=設定シート!G$85),1,0)</f>
        <v>#REF!</v>
      </c>
    </row>
    <row r="225" spans="1:18" ht="15" customHeight="1">
      <c r="B225" s="92">
        <v>9</v>
      </c>
      <c r="C225" s="92" t="e">
        <f>'報告書（事業主控）'!#REF!</f>
        <v>#REF!</v>
      </c>
      <c r="E225" s="92" t="e">
        <f>'報告書（事業主控）'!#REF!</f>
        <v>#REF!</v>
      </c>
      <c r="F225" s="92" t="e">
        <f>'報告書（事業主控）'!#REF!</f>
        <v>#REF!</v>
      </c>
      <c r="G225" s="92" t="str">
        <f>IF(ISERROR(VLOOKUP(E225,労務比率,'報告書（事業主控）'!#REF!,FALSE)),"",VLOOKUP(E225,労務比率,'報告書（事業主控）'!#REF!,FALSE))</f>
        <v/>
      </c>
      <c r="H225" s="92" t="str">
        <f>IF(ISERROR(VLOOKUP(E225,労務比率,'報告書（事業主控）'!#REF!+1,FALSE)),"",VLOOKUP(E225,労務比率,'報告書（事業主控）'!#REF!+1,FALSE))</f>
        <v/>
      </c>
      <c r="I225" s="92" t="e">
        <f>'報告書（事業主控）'!#REF!</f>
        <v>#REF!</v>
      </c>
      <c r="J225" s="92" t="e">
        <f>'報告書（事業主控）'!#REF!</f>
        <v>#REF!</v>
      </c>
      <c r="K225" s="92" t="e">
        <f>'報告書（事業主控）'!#REF!</f>
        <v>#REF!</v>
      </c>
      <c r="L225" s="92">
        <f t="shared" si="30"/>
        <v>0</v>
      </c>
      <c r="M225" s="92">
        <f t="shared" si="32"/>
        <v>0</v>
      </c>
      <c r="N225" s="92" t="e">
        <f t="shared" si="31"/>
        <v>#REF!</v>
      </c>
      <c r="O225" s="92" t="e">
        <f t="shared" si="33"/>
        <v>#REF!</v>
      </c>
      <c r="R225" s="92" t="e">
        <f>IF(AND(J225=0,C225&gt;=設定シート!E$85,C225&lt;=設定シート!G$85),1,0)</f>
        <v>#REF!</v>
      </c>
    </row>
    <row r="226" spans="1:18" ht="15" customHeight="1">
      <c r="A226" s="92">
        <v>21</v>
      </c>
      <c r="B226" s="92">
        <v>1</v>
      </c>
      <c r="C226" s="92" t="e">
        <f>'報告書（事業主控）'!#REF!</f>
        <v>#REF!</v>
      </c>
      <c r="E226" s="92" t="e">
        <f>'報告書（事業主控）'!#REF!</f>
        <v>#REF!</v>
      </c>
      <c r="F226" s="92" t="e">
        <f>'報告書（事業主控）'!#REF!</f>
        <v>#REF!</v>
      </c>
      <c r="G226" s="92" t="str">
        <f>IF(ISERROR(VLOOKUP(E226,労務比率,'報告書（事業主控）'!#REF!,FALSE)),"",VLOOKUP(E226,労務比率,'報告書（事業主控）'!#REF!,FALSE))</f>
        <v/>
      </c>
      <c r="H226" s="92" t="str">
        <f>IF(ISERROR(VLOOKUP(E226,労務比率,'報告書（事業主控）'!#REF!+1,FALSE)),"",VLOOKUP(E226,労務比率,'報告書（事業主控）'!#REF!+1,FALSE))</f>
        <v/>
      </c>
      <c r="I226" s="92" t="e">
        <f>'報告書（事業主控）'!#REF!</f>
        <v>#REF!</v>
      </c>
      <c r="J226" s="92" t="e">
        <f>'報告書（事業主控）'!#REF!</f>
        <v>#REF!</v>
      </c>
      <c r="K226" s="92" t="e">
        <f>'報告書（事業主控）'!#REF!</f>
        <v>#REF!</v>
      </c>
      <c r="L226" s="92">
        <f t="shared" si="30"/>
        <v>0</v>
      </c>
      <c r="M226" s="92">
        <f t="shared" si="32"/>
        <v>0</v>
      </c>
      <c r="N226" s="92" t="e">
        <f t="shared" si="31"/>
        <v>#REF!</v>
      </c>
      <c r="O226" s="92" t="e">
        <f t="shared" si="33"/>
        <v>#REF!</v>
      </c>
      <c r="P226" s="92">
        <f>INT(SUMIF(O226:O234,0,I226:I234)*105/108)</f>
        <v>0</v>
      </c>
      <c r="Q226" s="92">
        <f>INT(P226*IF(COUNTIF(R226:R234,1)=0,0,SUMIF(R226:R234,1,G226:G234)/COUNTIF(R226:R234,1))/100)</f>
        <v>0</v>
      </c>
      <c r="R226" s="92" t="e">
        <f>IF(AND(J226=0,C226&gt;=設定シート!E$85,C226&lt;=設定シート!G$85),1,0)</f>
        <v>#REF!</v>
      </c>
    </row>
    <row r="227" spans="1:18" ht="15" customHeight="1">
      <c r="B227" s="92">
        <v>2</v>
      </c>
      <c r="C227" s="92" t="e">
        <f>'報告書（事業主控）'!#REF!</f>
        <v>#REF!</v>
      </c>
      <c r="E227" s="92" t="e">
        <f>'報告書（事業主控）'!#REF!</f>
        <v>#REF!</v>
      </c>
      <c r="F227" s="92" t="e">
        <f>'報告書（事業主控）'!#REF!</f>
        <v>#REF!</v>
      </c>
      <c r="G227" s="92" t="str">
        <f>IF(ISERROR(VLOOKUP(E227,労務比率,'報告書（事業主控）'!#REF!,FALSE)),"",VLOOKUP(E227,労務比率,'報告書（事業主控）'!#REF!,FALSE))</f>
        <v/>
      </c>
      <c r="H227" s="92" t="str">
        <f>IF(ISERROR(VLOOKUP(E227,労務比率,'報告書（事業主控）'!#REF!+1,FALSE)),"",VLOOKUP(E227,労務比率,'報告書（事業主控）'!#REF!+1,FALSE))</f>
        <v/>
      </c>
      <c r="I227" s="92" t="e">
        <f>'報告書（事業主控）'!#REF!</f>
        <v>#REF!</v>
      </c>
      <c r="J227" s="92" t="e">
        <f>'報告書（事業主控）'!#REF!</f>
        <v>#REF!</v>
      </c>
      <c r="K227" s="92" t="e">
        <f>'報告書（事業主控）'!#REF!</f>
        <v>#REF!</v>
      </c>
      <c r="L227" s="92">
        <f t="shared" si="30"/>
        <v>0</v>
      </c>
      <c r="M227" s="92">
        <f t="shared" si="32"/>
        <v>0</v>
      </c>
      <c r="N227" s="92" t="e">
        <f t="shared" si="31"/>
        <v>#REF!</v>
      </c>
      <c r="O227" s="92" t="e">
        <f t="shared" si="33"/>
        <v>#REF!</v>
      </c>
      <c r="R227" s="92" t="e">
        <f>IF(AND(J227=0,C227&gt;=設定シート!E$85,C227&lt;=設定シート!G$85),1,0)</f>
        <v>#REF!</v>
      </c>
    </row>
    <row r="228" spans="1:18" ht="15" customHeight="1">
      <c r="B228" s="92">
        <v>3</v>
      </c>
      <c r="C228" s="92" t="e">
        <f>'報告書（事業主控）'!#REF!</f>
        <v>#REF!</v>
      </c>
      <c r="E228" s="92" t="e">
        <f>'報告書（事業主控）'!#REF!</f>
        <v>#REF!</v>
      </c>
      <c r="F228" s="92" t="e">
        <f>'報告書（事業主控）'!#REF!</f>
        <v>#REF!</v>
      </c>
      <c r="G228" s="92" t="str">
        <f>IF(ISERROR(VLOOKUP(E228,労務比率,'報告書（事業主控）'!#REF!,FALSE)),"",VLOOKUP(E228,労務比率,'報告書（事業主控）'!#REF!,FALSE))</f>
        <v/>
      </c>
      <c r="H228" s="92" t="str">
        <f>IF(ISERROR(VLOOKUP(E228,労務比率,'報告書（事業主控）'!#REF!+1,FALSE)),"",VLOOKUP(E228,労務比率,'報告書（事業主控）'!#REF!+1,FALSE))</f>
        <v/>
      </c>
      <c r="I228" s="92" t="e">
        <f>'報告書（事業主控）'!#REF!</f>
        <v>#REF!</v>
      </c>
      <c r="J228" s="92" t="e">
        <f>'報告書（事業主控）'!#REF!</f>
        <v>#REF!</v>
      </c>
      <c r="K228" s="92" t="e">
        <f>'報告書（事業主控）'!#REF!</f>
        <v>#REF!</v>
      </c>
      <c r="L228" s="92">
        <f t="shared" si="30"/>
        <v>0</v>
      </c>
      <c r="M228" s="92">
        <f t="shared" si="32"/>
        <v>0</v>
      </c>
      <c r="N228" s="92" t="e">
        <f t="shared" si="31"/>
        <v>#REF!</v>
      </c>
      <c r="O228" s="92" t="e">
        <f t="shared" si="33"/>
        <v>#REF!</v>
      </c>
      <c r="R228" s="92" t="e">
        <f>IF(AND(J228=0,C228&gt;=設定シート!E$85,C228&lt;=設定シート!G$85),1,0)</f>
        <v>#REF!</v>
      </c>
    </row>
    <row r="229" spans="1:18" ht="15" customHeight="1">
      <c r="B229" s="92">
        <v>4</v>
      </c>
      <c r="C229" s="92" t="e">
        <f>'報告書（事業主控）'!#REF!</f>
        <v>#REF!</v>
      </c>
      <c r="E229" s="92" t="e">
        <f>'報告書（事業主控）'!#REF!</f>
        <v>#REF!</v>
      </c>
      <c r="F229" s="92" t="e">
        <f>'報告書（事業主控）'!#REF!</f>
        <v>#REF!</v>
      </c>
      <c r="G229" s="92" t="str">
        <f>IF(ISERROR(VLOOKUP(E229,労務比率,'報告書（事業主控）'!#REF!,FALSE)),"",VLOOKUP(E229,労務比率,'報告書（事業主控）'!#REF!,FALSE))</f>
        <v/>
      </c>
      <c r="H229" s="92" t="str">
        <f>IF(ISERROR(VLOOKUP(E229,労務比率,'報告書（事業主控）'!#REF!+1,FALSE)),"",VLOOKUP(E229,労務比率,'報告書（事業主控）'!#REF!+1,FALSE))</f>
        <v/>
      </c>
      <c r="I229" s="92" t="e">
        <f>'報告書（事業主控）'!#REF!</f>
        <v>#REF!</v>
      </c>
      <c r="J229" s="92" t="e">
        <f>'報告書（事業主控）'!#REF!</f>
        <v>#REF!</v>
      </c>
      <c r="K229" s="92" t="e">
        <f>'報告書（事業主控）'!#REF!</f>
        <v>#REF!</v>
      </c>
      <c r="L229" s="92">
        <f t="shared" si="30"/>
        <v>0</v>
      </c>
      <c r="M229" s="92">
        <f t="shared" si="32"/>
        <v>0</v>
      </c>
      <c r="N229" s="92" t="e">
        <f t="shared" si="31"/>
        <v>#REF!</v>
      </c>
      <c r="O229" s="92" t="e">
        <f t="shared" si="33"/>
        <v>#REF!</v>
      </c>
      <c r="R229" s="92" t="e">
        <f>IF(AND(J229=0,C229&gt;=設定シート!E$85,C229&lt;=設定シート!G$85),1,0)</f>
        <v>#REF!</v>
      </c>
    </row>
    <row r="230" spans="1:18" ht="15" customHeight="1">
      <c r="B230" s="92">
        <v>5</v>
      </c>
      <c r="C230" s="92" t="e">
        <f>'報告書（事業主控）'!#REF!</f>
        <v>#REF!</v>
      </c>
      <c r="E230" s="92" t="e">
        <f>'報告書（事業主控）'!#REF!</f>
        <v>#REF!</v>
      </c>
      <c r="F230" s="92" t="e">
        <f>'報告書（事業主控）'!#REF!</f>
        <v>#REF!</v>
      </c>
      <c r="G230" s="92" t="str">
        <f>IF(ISERROR(VLOOKUP(E230,労務比率,'報告書（事業主控）'!#REF!,FALSE)),"",VLOOKUP(E230,労務比率,'報告書（事業主控）'!#REF!,FALSE))</f>
        <v/>
      </c>
      <c r="H230" s="92" t="str">
        <f>IF(ISERROR(VLOOKUP(E230,労務比率,'報告書（事業主控）'!#REF!+1,FALSE)),"",VLOOKUP(E230,労務比率,'報告書（事業主控）'!#REF!+1,FALSE))</f>
        <v/>
      </c>
      <c r="I230" s="92" t="e">
        <f>'報告書（事業主控）'!#REF!</f>
        <v>#REF!</v>
      </c>
      <c r="J230" s="92" t="e">
        <f>'報告書（事業主控）'!#REF!</f>
        <v>#REF!</v>
      </c>
      <c r="K230" s="92" t="e">
        <f>'報告書（事業主控）'!#REF!</f>
        <v>#REF!</v>
      </c>
      <c r="L230" s="92">
        <f t="shared" si="30"/>
        <v>0</v>
      </c>
      <c r="M230" s="92">
        <f t="shared" si="32"/>
        <v>0</v>
      </c>
      <c r="N230" s="92" t="e">
        <f t="shared" si="31"/>
        <v>#REF!</v>
      </c>
      <c r="O230" s="92" t="e">
        <f t="shared" si="33"/>
        <v>#REF!</v>
      </c>
      <c r="R230" s="92" t="e">
        <f>IF(AND(J230=0,C230&gt;=設定シート!E$85,C230&lt;=設定シート!G$85),1,0)</f>
        <v>#REF!</v>
      </c>
    </row>
    <row r="231" spans="1:18" ht="15" customHeight="1">
      <c r="B231" s="92">
        <v>6</v>
      </c>
      <c r="C231" s="92" t="e">
        <f>'報告書（事業主控）'!#REF!</f>
        <v>#REF!</v>
      </c>
      <c r="E231" s="92" t="e">
        <f>'報告書（事業主控）'!#REF!</f>
        <v>#REF!</v>
      </c>
      <c r="F231" s="92" t="e">
        <f>'報告書（事業主控）'!#REF!</f>
        <v>#REF!</v>
      </c>
      <c r="G231" s="92" t="str">
        <f>IF(ISERROR(VLOOKUP(E231,労務比率,'報告書（事業主控）'!#REF!,FALSE)),"",VLOOKUP(E231,労務比率,'報告書（事業主控）'!#REF!,FALSE))</f>
        <v/>
      </c>
      <c r="H231" s="92" t="str">
        <f>IF(ISERROR(VLOOKUP(E231,労務比率,'報告書（事業主控）'!#REF!+1,FALSE)),"",VLOOKUP(E231,労務比率,'報告書（事業主控）'!#REF!+1,FALSE))</f>
        <v/>
      </c>
      <c r="I231" s="92" t="e">
        <f>'報告書（事業主控）'!#REF!</f>
        <v>#REF!</v>
      </c>
      <c r="J231" s="92" t="e">
        <f>'報告書（事業主控）'!#REF!</f>
        <v>#REF!</v>
      </c>
      <c r="K231" s="92" t="e">
        <f>'報告書（事業主控）'!#REF!</f>
        <v>#REF!</v>
      </c>
      <c r="L231" s="92">
        <f t="shared" si="30"/>
        <v>0</v>
      </c>
      <c r="M231" s="92">
        <f t="shared" si="32"/>
        <v>0</v>
      </c>
      <c r="N231" s="92" t="e">
        <f t="shared" si="31"/>
        <v>#REF!</v>
      </c>
      <c r="O231" s="92" t="e">
        <f t="shared" si="33"/>
        <v>#REF!</v>
      </c>
      <c r="R231" s="92" t="e">
        <f>IF(AND(J231=0,C231&gt;=設定シート!E$85,C231&lt;=設定シート!G$85),1,0)</f>
        <v>#REF!</v>
      </c>
    </row>
    <row r="232" spans="1:18" ht="15" customHeight="1">
      <c r="B232" s="92">
        <v>7</v>
      </c>
      <c r="C232" s="92" t="e">
        <f>'報告書（事業主控）'!#REF!</f>
        <v>#REF!</v>
      </c>
      <c r="E232" s="92" t="e">
        <f>'報告書（事業主控）'!#REF!</f>
        <v>#REF!</v>
      </c>
      <c r="F232" s="92" t="e">
        <f>'報告書（事業主控）'!#REF!</f>
        <v>#REF!</v>
      </c>
      <c r="G232" s="92" t="str">
        <f>IF(ISERROR(VLOOKUP(E232,労務比率,'報告書（事業主控）'!#REF!,FALSE)),"",VLOOKUP(E232,労務比率,'報告書（事業主控）'!#REF!,FALSE))</f>
        <v/>
      </c>
      <c r="H232" s="92" t="str">
        <f>IF(ISERROR(VLOOKUP(E232,労務比率,'報告書（事業主控）'!#REF!+1,FALSE)),"",VLOOKUP(E232,労務比率,'報告書（事業主控）'!#REF!+1,FALSE))</f>
        <v/>
      </c>
      <c r="I232" s="92" t="e">
        <f>'報告書（事業主控）'!#REF!</f>
        <v>#REF!</v>
      </c>
      <c r="J232" s="92" t="e">
        <f>'報告書（事業主控）'!#REF!</f>
        <v>#REF!</v>
      </c>
      <c r="K232" s="92" t="e">
        <f>'報告書（事業主控）'!#REF!</f>
        <v>#REF!</v>
      </c>
      <c r="L232" s="92">
        <f t="shared" si="30"/>
        <v>0</v>
      </c>
      <c r="M232" s="92">
        <f t="shared" si="32"/>
        <v>0</v>
      </c>
      <c r="N232" s="92" t="e">
        <f t="shared" si="31"/>
        <v>#REF!</v>
      </c>
      <c r="O232" s="92" t="e">
        <f t="shared" si="33"/>
        <v>#REF!</v>
      </c>
      <c r="R232" s="92" t="e">
        <f>IF(AND(J232=0,C232&gt;=設定シート!E$85,C232&lt;=設定シート!G$85),1,0)</f>
        <v>#REF!</v>
      </c>
    </row>
    <row r="233" spans="1:18" ht="15" customHeight="1">
      <c r="B233" s="92">
        <v>8</v>
      </c>
      <c r="C233" s="92" t="e">
        <f>'報告書（事業主控）'!#REF!</f>
        <v>#REF!</v>
      </c>
      <c r="E233" s="92" t="e">
        <f>'報告書（事業主控）'!#REF!</f>
        <v>#REF!</v>
      </c>
      <c r="F233" s="92" t="e">
        <f>'報告書（事業主控）'!#REF!</f>
        <v>#REF!</v>
      </c>
      <c r="G233" s="92" t="str">
        <f>IF(ISERROR(VLOOKUP(E233,労務比率,'報告書（事業主控）'!#REF!,FALSE)),"",VLOOKUP(E233,労務比率,'報告書（事業主控）'!#REF!,FALSE))</f>
        <v/>
      </c>
      <c r="H233" s="92" t="str">
        <f>IF(ISERROR(VLOOKUP(E233,労務比率,'報告書（事業主控）'!#REF!+1,FALSE)),"",VLOOKUP(E233,労務比率,'報告書（事業主控）'!#REF!+1,FALSE))</f>
        <v/>
      </c>
      <c r="I233" s="92" t="e">
        <f>'報告書（事業主控）'!#REF!</f>
        <v>#REF!</v>
      </c>
      <c r="J233" s="92" t="e">
        <f>'報告書（事業主控）'!#REF!</f>
        <v>#REF!</v>
      </c>
      <c r="K233" s="92" t="e">
        <f>'報告書（事業主控）'!#REF!</f>
        <v>#REF!</v>
      </c>
      <c r="L233" s="92">
        <f t="shared" si="30"/>
        <v>0</v>
      </c>
      <c r="M233" s="92">
        <f t="shared" si="32"/>
        <v>0</v>
      </c>
      <c r="N233" s="92" t="e">
        <f t="shared" si="31"/>
        <v>#REF!</v>
      </c>
      <c r="O233" s="92" t="e">
        <f t="shared" si="33"/>
        <v>#REF!</v>
      </c>
      <c r="R233" s="92" t="e">
        <f>IF(AND(J233=0,C233&gt;=設定シート!E$85,C233&lt;=設定シート!G$85),1,0)</f>
        <v>#REF!</v>
      </c>
    </row>
    <row r="234" spans="1:18" ht="15" customHeight="1">
      <c r="B234" s="92">
        <v>9</v>
      </c>
      <c r="C234" s="92" t="e">
        <f>'報告書（事業主控）'!#REF!</f>
        <v>#REF!</v>
      </c>
      <c r="E234" s="92" t="e">
        <f>'報告書（事業主控）'!#REF!</f>
        <v>#REF!</v>
      </c>
      <c r="F234" s="92" t="e">
        <f>'報告書（事業主控）'!#REF!</f>
        <v>#REF!</v>
      </c>
      <c r="G234" s="92" t="str">
        <f>IF(ISERROR(VLOOKUP(E234,労務比率,'報告書（事業主控）'!#REF!,FALSE)),"",VLOOKUP(E234,労務比率,'報告書（事業主控）'!#REF!,FALSE))</f>
        <v/>
      </c>
      <c r="H234" s="92" t="str">
        <f>IF(ISERROR(VLOOKUP(E234,労務比率,'報告書（事業主控）'!#REF!+1,FALSE)),"",VLOOKUP(E234,労務比率,'報告書（事業主控）'!#REF!+1,FALSE))</f>
        <v/>
      </c>
      <c r="I234" s="92" t="e">
        <f>'報告書（事業主控）'!#REF!</f>
        <v>#REF!</v>
      </c>
      <c r="J234" s="92" t="e">
        <f>'報告書（事業主控）'!#REF!</f>
        <v>#REF!</v>
      </c>
      <c r="K234" s="92" t="e">
        <f>'報告書（事業主控）'!#REF!</f>
        <v>#REF!</v>
      </c>
      <c r="L234" s="92">
        <f t="shared" si="30"/>
        <v>0</v>
      </c>
      <c r="M234" s="92">
        <f t="shared" si="32"/>
        <v>0</v>
      </c>
      <c r="N234" s="92" t="e">
        <f t="shared" si="31"/>
        <v>#REF!</v>
      </c>
      <c r="O234" s="92" t="e">
        <f t="shared" si="33"/>
        <v>#REF!</v>
      </c>
      <c r="R234" s="92" t="e">
        <f>IF(AND(J234=0,C234&gt;=設定シート!E$85,C234&lt;=設定シート!G$85),1,0)</f>
        <v>#REF!</v>
      </c>
    </row>
    <row r="235" spans="1:18" ht="15" customHeight="1">
      <c r="A235" s="92">
        <v>22</v>
      </c>
      <c r="B235" s="92">
        <v>1</v>
      </c>
      <c r="C235" s="92" t="e">
        <f>'報告書（事業主控）'!#REF!</f>
        <v>#REF!</v>
      </c>
      <c r="E235" s="92" t="e">
        <f>'報告書（事業主控）'!#REF!</f>
        <v>#REF!</v>
      </c>
      <c r="F235" s="92" t="e">
        <f>'報告書（事業主控）'!#REF!</f>
        <v>#REF!</v>
      </c>
      <c r="G235" s="92" t="str">
        <f>IF(ISERROR(VLOOKUP(E235,労務比率,'報告書（事業主控）'!#REF!,FALSE)),"",VLOOKUP(E235,労務比率,'報告書（事業主控）'!#REF!,FALSE))</f>
        <v/>
      </c>
      <c r="H235" s="92" t="str">
        <f>IF(ISERROR(VLOOKUP(E235,労務比率,'報告書（事業主控）'!#REF!+1,FALSE)),"",VLOOKUP(E235,労務比率,'報告書（事業主控）'!#REF!+1,FALSE))</f>
        <v/>
      </c>
      <c r="I235" s="92" t="e">
        <f>'報告書（事業主控）'!#REF!</f>
        <v>#REF!</v>
      </c>
      <c r="J235" s="92" t="e">
        <f>'報告書（事業主控）'!#REF!</f>
        <v>#REF!</v>
      </c>
      <c r="K235" s="92" t="e">
        <f>'報告書（事業主控）'!#REF!</f>
        <v>#REF!</v>
      </c>
      <c r="L235" s="92">
        <f t="shared" si="30"/>
        <v>0</v>
      </c>
      <c r="M235" s="92">
        <f t="shared" si="32"/>
        <v>0</v>
      </c>
      <c r="N235" s="92" t="e">
        <f t="shared" si="31"/>
        <v>#REF!</v>
      </c>
      <c r="O235" s="92" t="e">
        <f t="shared" si="33"/>
        <v>#REF!</v>
      </c>
      <c r="P235" s="92">
        <f>INT(SUMIF(O235:O243,0,I235:I243)*105/108)</f>
        <v>0</v>
      </c>
      <c r="Q235" s="92">
        <f>INT(P235*IF(COUNTIF(R235:R243,1)=0,0,SUMIF(R235:R243,1,G235:G243)/COUNTIF(R235:R243,1))/100)</f>
        <v>0</v>
      </c>
      <c r="R235" s="92" t="e">
        <f>IF(AND(J235=0,C235&gt;=設定シート!E$85,C235&lt;=設定シート!G$85),1,0)</f>
        <v>#REF!</v>
      </c>
    </row>
    <row r="236" spans="1:18" ht="15" customHeight="1">
      <c r="B236" s="92">
        <v>2</v>
      </c>
      <c r="C236" s="92" t="e">
        <f>'報告書（事業主控）'!#REF!</f>
        <v>#REF!</v>
      </c>
      <c r="E236" s="92" t="e">
        <f>'報告書（事業主控）'!#REF!</f>
        <v>#REF!</v>
      </c>
      <c r="F236" s="92" t="e">
        <f>'報告書（事業主控）'!#REF!</f>
        <v>#REF!</v>
      </c>
      <c r="G236" s="92" t="str">
        <f>IF(ISERROR(VLOOKUP(E236,労務比率,'報告書（事業主控）'!#REF!,FALSE)),"",VLOOKUP(E236,労務比率,'報告書（事業主控）'!#REF!,FALSE))</f>
        <v/>
      </c>
      <c r="H236" s="92" t="str">
        <f>IF(ISERROR(VLOOKUP(E236,労務比率,'報告書（事業主控）'!#REF!+1,FALSE)),"",VLOOKUP(E236,労務比率,'報告書（事業主控）'!#REF!+1,FALSE))</f>
        <v/>
      </c>
      <c r="I236" s="92" t="e">
        <f>'報告書（事業主控）'!#REF!</f>
        <v>#REF!</v>
      </c>
      <c r="J236" s="92" t="e">
        <f>'報告書（事業主控）'!#REF!</f>
        <v>#REF!</v>
      </c>
      <c r="K236" s="92" t="e">
        <f>'報告書（事業主控）'!#REF!</f>
        <v>#REF!</v>
      </c>
      <c r="L236" s="92">
        <f t="shared" si="30"/>
        <v>0</v>
      </c>
      <c r="M236" s="92">
        <f t="shared" si="32"/>
        <v>0</v>
      </c>
      <c r="N236" s="92" t="e">
        <f t="shared" si="31"/>
        <v>#REF!</v>
      </c>
      <c r="O236" s="92" t="e">
        <f t="shared" si="33"/>
        <v>#REF!</v>
      </c>
      <c r="R236" s="92" t="e">
        <f>IF(AND(J236=0,C236&gt;=設定シート!E$85,C236&lt;=設定シート!G$85),1,0)</f>
        <v>#REF!</v>
      </c>
    </row>
    <row r="237" spans="1:18" ht="15" customHeight="1">
      <c r="B237" s="92">
        <v>3</v>
      </c>
      <c r="C237" s="92" t="e">
        <f>'報告書（事業主控）'!#REF!</f>
        <v>#REF!</v>
      </c>
      <c r="E237" s="92" t="e">
        <f>'報告書（事業主控）'!#REF!</f>
        <v>#REF!</v>
      </c>
      <c r="F237" s="92" t="e">
        <f>'報告書（事業主控）'!#REF!</f>
        <v>#REF!</v>
      </c>
      <c r="G237" s="92" t="str">
        <f>IF(ISERROR(VLOOKUP(E237,労務比率,'報告書（事業主控）'!#REF!,FALSE)),"",VLOOKUP(E237,労務比率,'報告書（事業主控）'!#REF!,FALSE))</f>
        <v/>
      </c>
      <c r="H237" s="92" t="str">
        <f>IF(ISERROR(VLOOKUP(E237,労務比率,'報告書（事業主控）'!#REF!+1,FALSE)),"",VLOOKUP(E237,労務比率,'報告書（事業主控）'!#REF!+1,FALSE))</f>
        <v/>
      </c>
      <c r="I237" s="92" t="e">
        <f>'報告書（事業主控）'!#REF!</f>
        <v>#REF!</v>
      </c>
      <c r="J237" s="92" t="e">
        <f>'報告書（事業主控）'!#REF!</f>
        <v>#REF!</v>
      </c>
      <c r="K237" s="92" t="e">
        <f>'報告書（事業主控）'!#REF!</f>
        <v>#REF!</v>
      </c>
      <c r="L237" s="92">
        <f t="shared" si="30"/>
        <v>0</v>
      </c>
      <c r="M237" s="92">
        <f t="shared" si="32"/>
        <v>0</v>
      </c>
      <c r="N237" s="92" t="e">
        <f t="shared" si="31"/>
        <v>#REF!</v>
      </c>
      <c r="O237" s="92" t="e">
        <f t="shared" si="33"/>
        <v>#REF!</v>
      </c>
      <c r="R237" s="92" t="e">
        <f>IF(AND(J237=0,C237&gt;=設定シート!E$85,C237&lt;=設定シート!G$85),1,0)</f>
        <v>#REF!</v>
      </c>
    </row>
    <row r="238" spans="1:18" ht="15" customHeight="1">
      <c r="B238" s="92">
        <v>4</v>
      </c>
      <c r="C238" s="92" t="e">
        <f>'報告書（事業主控）'!#REF!</f>
        <v>#REF!</v>
      </c>
      <c r="E238" s="92" t="e">
        <f>'報告書（事業主控）'!#REF!</f>
        <v>#REF!</v>
      </c>
      <c r="F238" s="92" t="e">
        <f>'報告書（事業主控）'!#REF!</f>
        <v>#REF!</v>
      </c>
      <c r="G238" s="92" t="str">
        <f>IF(ISERROR(VLOOKUP(E238,労務比率,'報告書（事業主控）'!#REF!,FALSE)),"",VLOOKUP(E238,労務比率,'報告書（事業主控）'!#REF!,FALSE))</f>
        <v/>
      </c>
      <c r="H238" s="92" t="str">
        <f>IF(ISERROR(VLOOKUP(E238,労務比率,'報告書（事業主控）'!#REF!+1,FALSE)),"",VLOOKUP(E238,労務比率,'報告書（事業主控）'!#REF!+1,FALSE))</f>
        <v/>
      </c>
      <c r="I238" s="92" t="e">
        <f>'報告書（事業主控）'!#REF!</f>
        <v>#REF!</v>
      </c>
      <c r="J238" s="92" t="e">
        <f>'報告書（事業主控）'!#REF!</f>
        <v>#REF!</v>
      </c>
      <c r="K238" s="92" t="e">
        <f>'報告書（事業主控）'!#REF!</f>
        <v>#REF!</v>
      </c>
      <c r="L238" s="92">
        <f t="shared" si="30"/>
        <v>0</v>
      </c>
      <c r="M238" s="92">
        <f t="shared" si="32"/>
        <v>0</v>
      </c>
      <c r="N238" s="92" t="e">
        <f t="shared" si="31"/>
        <v>#REF!</v>
      </c>
      <c r="O238" s="92" t="e">
        <f t="shared" si="33"/>
        <v>#REF!</v>
      </c>
      <c r="R238" s="92" t="e">
        <f>IF(AND(J238=0,C238&gt;=設定シート!E$85,C238&lt;=設定シート!G$85),1,0)</f>
        <v>#REF!</v>
      </c>
    </row>
    <row r="239" spans="1:18" ht="15" customHeight="1">
      <c r="B239" s="92">
        <v>5</v>
      </c>
      <c r="C239" s="92" t="e">
        <f>'報告書（事業主控）'!#REF!</f>
        <v>#REF!</v>
      </c>
      <c r="E239" s="92" t="e">
        <f>'報告書（事業主控）'!#REF!</f>
        <v>#REF!</v>
      </c>
      <c r="F239" s="92" t="e">
        <f>'報告書（事業主控）'!#REF!</f>
        <v>#REF!</v>
      </c>
      <c r="G239" s="92" t="str">
        <f>IF(ISERROR(VLOOKUP(E239,労務比率,'報告書（事業主控）'!#REF!,FALSE)),"",VLOOKUP(E239,労務比率,'報告書（事業主控）'!#REF!,FALSE))</f>
        <v/>
      </c>
      <c r="H239" s="92" t="str">
        <f>IF(ISERROR(VLOOKUP(E239,労務比率,'報告書（事業主控）'!#REF!+1,FALSE)),"",VLOOKUP(E239,労務比率,'報告書（事業主控）'!#REF!+1,FALSE))</f>
        <v/>
      </c>
      <c r="I239" s="92" t="e">
        <f>'報告書（事業主控）'!#REF!</f>
        <v>#REF!</v>
      </c>
      <c r="J239" s="92" t="e">
        <f>'報告書（事業主控）'!#REF!</f>
        <v>#REF!</v>
      </c>
      <c r="K239" s="92" t="e">
        <f>'報告書（事業主控）'!#REF!</f>
        <v>#REF!</v>
      </c>
      <c r="L239" s="92">
        <f t="shared" si="30"/>
        <v>0</v>
      </c>
      <c r="M239" s="92">
        <f t="shared" si="32"/>
        <v>0</v>
      </c>
      <c r="N239" s="92" t="e">
        <f t="shared" si="31"/>
        <v>#REF!</v>
      </c>
      <c r="O239" s="92" t="e">
        <f t="shared" si="33"/>
        <v>#REF!</v>
      </c>
      <c r="R239" s="92" t="e">
        <f>IF(AND(J239=0,C239&gt;=設定シート!E$85,C239&lt;=設定シート!G$85),1,0)</f>
        <v>#REF!</v>
      </c>
    </row>
    <row r="240" spans="1:18" ht="15" customHeight="1">
      <c r="B240" s="92">
        <v>6</v>
      </c>
      <c r="C240" s="92" t="e">
        <f>'報告書（事業主控）'!#REF!</f>
        <v>#REF!</v>
      </c>
      <c r="E240" s="92" t="e">
        <f>'報告書（事業主控）'!#REF!</f>
        <v>#REF!</v>
      </c>
      <c r="F240" s="92" t="e">
        <f>'報告書（事業主控）'!#REF!</f>
        <v>#REF!</v>
      </c>
      <c r="G240" s="92" t="str">
        <f>IF(ISERROR(VLOOKUP(E240,労務比率,'報告書（事業主控）'!#REF!,FALSE)),"",VLOOKUP(E240,労務比率,'報告書（事業主控）'!#REF!,FALSE))</f>
        <v/>
      </c>
      <c r="H240" s="92" t="str">
        <f>IF(ISERROR(VLOOKUP(E240,労務比率,'報告書（事業主控）'!#REF!+1,FALSE)),"",VLOOKUP(E240,労務比率,'報告書（事業主控）'!#REF!+1,FALSE))</f>
        <v/>
      </c>
      <c r="I240" s="92" t="e">
        <f>'報告書（事業主控）'!#REF!</f>
        <v>#REF!</v>
      </c>
      <c r="J240" s="92" t="e">
        <f>'報告書（事業主控）'!#REF!</f>
        <v>#REF!</v>
      </c>
      <c r="K240" s="92" t="e">
        <f>'報告書（事業主控）'!#REF!</f>
        <v>#REF!</v>
      </c>
      <c r="L240" s="92">
        <f t="shared" si="30"/>
        <v>0</v>
      </c>
      <c r="M240" s="92">
        <f t="shared" si="32"/>
        <v>0</v>
      </c>
      <c r="N240" s="92" t="e">
        <f t="shared" si="31"/>
        <v>#REF!</v>
      </c>
      <c r="O240" s="92" t="e">
        <f t="shared" si="33"/>
        <v>#REF!</v>
      </c>
      <c r="R240" s="92" t="e">
        <f>IF(AND(J240=0,C240&gt;=設定シート!E$85,C240&lt;=設定シート!G$85),1,0)</f>
        <v>#REF!</v>
      </c>
    </row>
    <row r="241" spans="1:18" ht="15" customHeight="1">
      <c r="B241" s="92">
        <v>7</v>
      </c>
      <c r="C241" s="92" t="e">
        <f>'報告書（事業主控）'!#REF!</f>
        <v>#REF!</v>
      </c>
      <c r="E241" s="92" t="e">
        <f>'報告書（事業主控）'!#REF!</f>
        <v>#REF!</v>
      </c>
      <c r="F241" s="92" t="e">
        <f>'報告書（事業主控）'!#REF!</f>
        <v>#REF!</v>
      </c>
      <c r="G241" s="92" t="str">
        <f>IF(ISERROR(VLOOKUP(E241,労務比率,'報告書（事業主控）'!#REF!,FALSE)),"",VLOOKUP(E241,労務比率,'報告書（事業主控）'!#REF!,FALSE))</f>
        <v/>
      </c>
      <c r="H241" s="92" t="str">
        <f>IF(ISERROR(VLOOKUP(E241,労務比率,'報告書（事業主控）'!#REF!+1,FALSE)),"",VLOOKUP(E241,労務比率,'報告書（事業主控）'!#REF!+1,FALSE))</f>
        <v/>
      </c>
      <c r="I241" s="92" t="e">
        <f>'報告書（事業主控）'!#REF!</f>
        <v>#REF!</v>
      </c>
      <c r="J241" s="92" t="e">
        <f>'報告書（事業主控）'!#REF!</f>
        <v>#REF!</v>
      </c>
      <c r="K241" s="92" t="e">
        <f>'報告書（事業主控）'!#REF!</f>
        <v>#REF!</v>
      </c>
      <c r="L241" s="92">
        <f t="shared" si="30"/>
        <v>0</v>
      </c>
      <c r="M241" s="92">
        <f t="shared" si="32"/>
        <v>0</v>
      </c>
      <c r="N241" s="92" t="e">
        <f t="shared" si="31"/>
        <v>#REF!</v>
      </c>
      <c r="O241" s="92" t="e">
        <f t="shared" si="33"/>
        <v>#REF!</v>
      </c>
      <c r="R241" s="92" t="e">
        <f>IF(AND(J241=0,C241&gt;=設定シート!E$85,C241&lt;=設定シート!G$85),1,0)</f>
        <v>#REF!</v>
      </c>
    </row>
    <row r="242" spans="1:18" ht="15" customHeight="1">
      <c r="B242" s="92">
        <v>8</v>
      </c>
      <c r="C242" s="92" t="e">
        <f>'報告書（事業主控）'!#REF!</f>
        <v>#REF!</v>
      </c>
      <c r="E242" s="92" t="e">
        <f>'報告書（事業主控）'!#REF!</f>
        <v>#REF!</v>
      </c>
      <c r="F242" s="92" t="e">
        <f>'報告書（事業主控）'!#REF!</f>
        <v>#REF!</v>
      </c>
      <c r="G242" s="92" t="str">
        <f>IF(ISERROR(VLOOKUP(E242,労務比率,'報告書（事業主控）'!#REF!,FALSE)),"",VLOOKUP(E242,労務比率,'報告書（事業主控）'!#REF!,FALSE))</f>
        <v/>
      </c>
      <c r="H242" s="92" t="str">
        <f>IF(ISERROR(VLOOKUP(E242,労務比率,'報告書（事業主控）'!#REF!+1,FALSE)),"",VLOOKUP(E242,労務比率,'報告書（事業主控）'!#REF!+1,FALSE))</f>
        <v/>
      </c>
      <c r="I242" s="92" t="e">
        <f>'報告書（事業主控）'!#REF!</f>
        <v>#REF!</v>
      </c>
      <c r="J242" s="92" t="e">
        <f>'報告書（事業主控）'!#REF!</f>
        <v>#REF!</v>
      </c>
      <c r="K242" s="92" t="e">
        <f>'報告書（事業主控）'!#REF!</f>
        <v>#REF!</v>
      </c>
      <c r="L242" s="92">
        <f t="shared" si="30"/>
        <v>0</v>
      </c>
      <c r="M242" s="92">
        <f t="shared" si="32"/>
        <v>0</v>
      </c>
      <c r="N242" s="92" t="e">
        <f t="shared" si="31"/>
        <v>#REF!</v>
      </c>
      <c r="O242" s="92" t="e">
        <f t="shared" si="33"/>
        <v>#REF!</v>
      </c>
      <c r="R242" s="92" t="e">
        <f>IF(AND(J242=0,C242&gt;=設定シート!E$85,C242&lt;=設定シート!G$85),1,0)</f>
        <v>#REF!</v>
      </c>
    </row>
    <row r="243" spans="1:18" ht="15" customHeight="1">
      <c r="B243" s="92">
        <v>9</v>
      </c>
      <c r="C243" s="92" t="e">
        <f>'報告書（事業主控）'!#REF!</f>
        <v>#REF!</v>
      </c>
      <c r="E243" s="92" t="e">
        <f>'報告書（事業主控）'!#REF!</f>
        <v>#REF!</v>
      </c>
      <c r="F243" s="92" t="e">
        <f>'報告書（事業主控）'!#REF!</f>
        <v>#REF!</v>
      </c>
      <c r="G243" s="92" t="str">
        <f>IF(ISERROR(VLOOKUP(E243,労務比率,'報告書（事業主控）'!#REF!,FALSE)),"",VLOOKUP(E243,労務比率,'報告書（事業主控）'!#REF!,FALSE))</f>
        <v/>
      </c>
      <c r="H243" s="92" t="str">
        <f>IF(ISERROR(VLOOKUP(E243,労務比率,'報告書（事業主控）'!#REF!+1,FALSE)),"",VLOOKUP(E243,労務比率,'報告書（事業主控）'!#REF!+1,FALSE))</f>
        <v/>
      </c>
      <c r="I243" s="92" t="e">
        <f>'報告書（事業主控）'!#REF!</f>
        <v>#REF!</v>
      </c>
      <c r="J243" s="92" t="e">
        <f>'報告書（事業主控）'!#REF!</f>
        <v>#REF!</v>
      </c>
      <c r="K243" s="92" t="e">
        <f>'報告書（事業主控）'!#REF!</f>
        <v>#REF!</v>
      </c>
      <c r="L243" s="92">
        <f t="shared" ref="L243:L307" si="34">IF(ISERROR(INT((ROUNDDOWN(I243*G243/100,0)+K243)/1000)),0,INT((ROUNDDOWN(I243*G243/100,0)+K243)/1000))</f>
        <v>0</v>
      </c>
      <c r="M243" s="92">
        <f t="shared" si="32"/>
        <v>0</v>
      </c>
      <c r="N243" s="92" t="e">
        <f t="shared" ref="N243:N306" si="35">IF(R243=1,0,I243)</f>
        <v>#REF!</v>
      </c>
      <c r="O243" s="92" t="e">
        <f t="shared" si="33"/>
        <v>#REF!</v>
      </c>
      <c r="R243" s="92" t="e">
        <f>IF(AND(J243=0,C243&gt;=設定シート!E$85,C243&lt;=設定シート!G$85),1,0)</f>
        <v>#REF!</v>
      </c>
    </row>
    <row r="244" spans="1:18" ht="15" customHeight="1">
      <c r="A244" s="92">
        <v>23</v>
      </c>
      <c r="B244" s="92">
        <v>1</v>
      </c>
      <c r="C244" s="92" t="e">
        <f>'報告書（事業主控）'!#REF!</f>
        <v>#REF!</v>
      </c>
      <c r="E244" s="92" t="e">
        <f>'報告書（事業主控）'!#REF!</f>
        <v>#REF!</v>
      </c>
      <c r="F244" s="92" t="e">
        <f>'報告書（事業主控）'!#REF!</f>
        <v>#REF!</v>
      </c>
      <c r="G244" s="92" t="str">
        <f>IF(ISERROR(VLOOKUP(E244,労務比率,'報告書（事業主控）'!#REF!,FALSE)),"",VLOOKUP(E244,労務比率,'報告書（事業主控）'!#REF!,FALSE))</f>
        <v/>
      </c>
      <c r="H244" s="92" t="str">
        <f>IF(ISERROR(VLOOKUP(E244,労務比率,'報告書（事業主控）'!#REF!+1,FALSE)),"",VLOOKUP(E244,労務比率,'報告書（事業主控）'!#REF!+1,FALSE))</f>
        <v/>
      </c>
      <c r="I244" s="92" t="e">
        <f>'報告書（事業主控）'!#REF!</f>
        <v>#REF!</v>
      </c>
      <c r="J244" s="92" t="e">
        <f>'報告書（事業主控）'!#REF!</f>
        <v>#REF!</v>
      </c>
      <c r="K244" s="92" t="e">
        <f>'報告書（事業主控）'!#REF!</f>
        <v>#REF!</v>
      </c>
      <c r="L244" s="92">
        <f t="shared" si="34"/>
        <v>0</v>
      </c>
      <c r="M244" s="92">
        <f t="shared" si="32"/>
        <v>0</v>
      </c>
      <c r="N244" s="92" t="e">
        <f t="shared" si="35"/>
        <v>#REF!</v>
      </c>
      <c r="O244" s="92" t="e">
        <f t="shared" si="33"/>
        <v>#REF!</v>
      </c>
      <c r="P244" s="92">
        <f>INT(SUMIF(O244:O252,0,I244:I252)*105/108)</f>
        <v>0</v>
      </c>
      <c r="Q244" s="92">
        <f>INT(P244*IF(COUNTIF(R244:R252,1)=0,0,SUMIF(R244:R252,1,G244:G252)/COUNTIF(R244:R252,1))/100)</f>
        <v>0</v>
      </c>
      <c r="R244" s="92" t="e">
        <f>IF(AND(J244=0,C244&gt;=設定シート!E$85,C244&lt;=設定シート!G$85),1,0)</f>
        <v>#REF!</v>
      </c>
    </row>
    <row r="245" spans="1:18" ht="15" customHeight="1">
      <c r="B245" s="92">
        <v>2</v>
      </c>
      <c r="C245" s="92" t="e">
        <f>'報告書（事業主控）'!#REF!</f>
        <v>#REF!</v>
      </c>
      <c r="E245" s="92" t="e">
        <f>'報告書（事業主控）'!#REF!</f>
        <v>#REF!</v>
      </c>
      <c r="F245" s="92" t="e">
        <f>'報告書（事業主控）'!#REF!</f>
        <v>#REF!</v>
      </c>
      <c r="G245" s="92" t="str">
        <f>IF(ISERROR(VLOOKUP(E245,労務比率,'報告書（事業主控）'!#REF!,FALSE)),"",VLOOKUP(E245,労務比率,'報告書（事業主控）'!#REF!,FALSE))</f>
        <v/>
      </c>
      <c r="H245" s="92" t="str">
        <f>IF(ISERROR(VLOOKUP(E245,労務比率,'報告書（事業主控）'!#REF!+1,FALSE)),"",VLOOKUP(E245,労務比率,'報告書（事業主控）'!#REF!+1,FALSE))</f>
        <v/>
      </c>
      <c r="I245" s="92" t="e">
        <f>'報告書（事業主控）'!#REF!</f>
        <v>#REF!</v>
      </c>
      <c r="J245" s="92" t="e">
        <f>'報告書（事業主控）'!#REF!</f>
        <v>#REF!</v>
      </c>
      <c r="K245" s="92" t="e">
        <f>'報告書（事業主控）'!#REF!</f>
        <v>#REF!</v>
      </c>
      <c r="L245" s="92">
        <f t="shared" si="34"/>
        <v>0</v>
      </c>
      <c r="M245" s="92">
        <f t="shared" si="32"/>
        <v>0</v>
      </c>
      <c r="N245" s="92" t="e">
        <f t="shared" si="35"/>
        <v>#REF!</v>
      </c>
      <c r="O245" s="92" t="e">
        <f t="shared" si="33"/>
        <v>#REF!</v>
      </c>
      <c r="R245" s="92" t="e">
        <f>IF(AND(J245=0,C245&gt;=設定シート!E$85,C245&lt;=設定シート!G$85),1,0)</f>
        <v>#REF!</v>
      </c>
    </row>
    <row r="246" spans="1:18" ht="15" customHeight="1">
      <c r="B246" s="92">
        <v>3</v>
      </c>
      <c r="C246" s="92" t="e">
        <f>'報告書（事業主控）'!#REF!</f>
        <v>#REF!</v>
      </c>
      <c r="E246" s="92" t="e">
        <f>'報告書（事業主控）'!#REF!</f>
        <v>#REF!</v>
      </c>
      <c r="F246" s="92" t="e">
        <f>'報告書（事業主控）'!#REF!</f>
        <v>#REF!</v>
      </c>
      <c r="G246" s="92" t="str">
        <f>IF(ISERROR(VLOOKUP(E246,労務比率,'報告書（事業主控）'!#REF!,FALSE)),"",VLOOKUP(E246,労務比率,'報告書（事業主控）'!#REF!,FALSE))</f>
        <v/>
      </c>
      <c r="H246" s="92" t="str">
        <f>IF(ISERROR(VLOOKUP(E246,労務比率,'報告書（事業主控）'!#REF!+1,FALSE)),"",VLOOKUP(E246,労務比率,'報告書（事業主控）'!#REF!+1,FALSE))</f>
        <v/>
      </c>
      <c r="I246" s="92" t="e">
        <f>'報告書（事業主控）'!#REF!</f>
        <v>#REF!</v>
      </c>
      <c r="J246" s="92" t="e">
        <f>'報告書（事業主控）'!#REF!</f>
        <v>#REF!</v>
      </c>
      <c r="K246" s="92" t="e">
        <f>'報告書（事業主控）'!#REF!</f>
        <v>#REF!</v>
      </c>
      <c r="L246" s="92">
        <f t="shared" si="34"/>
        <v>0</v>
      </c>
      <c r="M246" s="92">
        <f t="shared" si="32"/>
        <v>0</v>
      </c>
      <c r="N246" s="92" t="e">
        <f t="shared" si="35"/>
        <v>#REF!</v>
      </c>
      <c r="O246" s="92" t="e">
        <f t="shared" si="33"/>
        <v>#REF!</v>
      </c>
      <c r="R246" s="92" t="e">
        <f>IF(AND(J246=0,C246&gt;=設定シート!E$85,C246&lt;=設定シート!G$85),1,0)</f>
        <v>#REF!</v>
      </c>
    </row>
    <row r="247" spans="1:18" ht="15" customHeight="1">
      <c r="B247" s="92">
        <v>4</v>
      </c>
      <c r="C247" s="92" t="e">
        <f>'報告書（事業主控）'!#REF!</f>
        <v>#REF!</v>
      </c>
      <c r="E247" s="92" t="e">
        <f>'報告書（事業主控）'!#REF!</f>
        <v>#REF!</v>
      </c>
      <c r="F247" s="92" t="e">
        <f>'報告書（事業主控）'!#REF!</f>
        <v>#REF!</v>
      </c>
      <c r="G247" s="92" t="str">
        <f>IF(ISERROR(VLOOKUP(E247,労務比率,'報告書（事業主控）'!#REF!,FALSE)),"",VLOOKUP(E247,労務比率,'報告書（事業主控）'!#REF!,FALSE))</f>
        <v/>
      </c>
      <c r="H247" s="92" t="str">
        <f>IF(ISERROR(VLOOKUP(E247,労務比率,'報告書（事業主控）'!#REF!+1,FALSE)),"",VLOOKUP(E247,労務比率,'報告書（事業主控）'!#REF!+1,FALSE))</f>
        <v/>
      </c>
      <c r="I247" s="92" t="e">
        <f>'報告書（事業主控）'!#REF!</f>
        <v>#REF!</v>
      </c>
      <c r="J247" s="92" t="e">
        <f>'報告書（事業主控）'!#REF!</f>
        <v>#REF!</v>
      </c>
      <c r="K247" s="92" t="e">
        <f>'報告書（事業主控）'!#REF!</f>
        <v>#REF!</v>
      </c>
      <c r="L247" s="92">
        <f t="shared" si="34"/>
        <v>0</v>
      </c>
      <c r="M247" s="92">
        <f t="shared" si="32"/>
        <v>0</v>
      </c>
      <c r="N247" s="92" t="e">
        <f t="shared" si="35"/>
        <v>#REF!</v>
      </c>
      <c r="O247" s="92" t="e">
        <f t="shared" si="33"/>
        <v>#REF!</v>
      </c>
      <c r="R247" s="92" t="e">
        <f>IF(AND(J247=0,C247&gt;=設定シート!E$85,C247&lt;=設定シート!G$85),1,0)</f>
        <v>#REF!</v>
      </c>
    </row>
    <row r="248" spans="1:18" ht="15" customHeight="1">
      <c r="B248" s="92">
        <v>5</v>
      </c>
      <c r="C248" s="92" t="e">
        <f>'報告書（事業主控）'!#REF!</f>
        <v>#REF!</v>
      </c>
      <c r="E248" s="92" t="e">
        <f>'報告書（事業主控）'!#REF!</f>
        <v>#REF!</v>
      </c>
      <c r="F248" s="92" t="e">
        <f>'報告書（事業主控）'!#REF!</f>
        <v>#REF!</v>
      </c>
      <c r="G248" s="92" t="str">
        <f>IF(ISERROR(VLOOKUP(E248,労務比率,'報告書（事業主控）'!#REF!,FALSE)),"",VLOOKUP(E248,労務比率,'報告書（事業主控）'!#REF!,FALSE))</f>
        <v/>
      </c>
      <c r="H248" s="92" t="str">
        <f>IF(ISERROR(VLOOKUP(E248,労務比率,'報告書（事業主控）'!#REF!+1,FALSE)),"",VLOOKUP(E248,労務比率,'報告書（事業主控）'!#REF!+1,FALSE))</f>
        <v/>
      </c>
      <c r="I248" s="92" t="e">
        <f>'報告書（事業主控）'!#REF!</f>
        <v>#REF!</v>
      </c>
      <c r="J248" s="92" t="e">
        <f>'報告書（事業主控）'!#REF!</f>
        <v>#REF!</v>
      </c>
      <c r="K248" s="92" t="e">
        <f>'報告書（事業主控）'!#REF!</f>
        <v>#REF!</v>
      </c>
      <c r="L248" s="92">
        <f t="shared" si="34"/>
        <v>0</v>
      </c>
      <c r="M248" s="92">
        <f t="shared" ref="M248:M311" si="36">IF(ISERROR(L248*H248),0,L248*H248)</f>
        <v>0</v>
      </c>
      <c r="N248" s="92" t="e">
        <f t="shared" si="35"/>
        <v>#REF!</v>
      </c>
      <c r="O248" s="92" t="e">
        <f t="shared" si="33"/>
        <v>#REF!</v>
      </c>
      <c r="R248" s="92" t="e">
        <f>IF(AND(J248=0,C248&gt;=設定シート!E$85,C248&lt;=設定シート!G$85),1,0)</f>
        <v>#REF!</v>
      </c>
    </row>
    <row r="249" spans="1:18" ht="15" customHeight="1">
      <c r="B249" s="92">
        <v>6</v>
      </c>
      <c r="C249" s="92" t="e">
        <f>'報告書（事業主控）'!#REF!</f>
        <v>#REF!</v>
      </c>
      <c r="E249" s="92" t="e">
        <f>'報告書（事業主控）'!#REF!</f>
        <v>#REF!</v>
      </c>
      <c r="F249" s="92" t="e">
        <f>'報告書（事業主控）'!#REF!</f>
        <v>#REF!</v>
      </c>
      <c r="G249" s="92" t="str">
        <f>IF(ISERROR(VLOOKUP(E249,労務比率,'報告書（事業主控）'!#REF!,FALSE)),"",VLOOKUP(E249,労務比率,'報告書（事業主控）'!#REF!,FALSE))</f>
        <v/>
      </c>
      <c r="H249" s="92" t="str">
        <f>IF(ISERROR(VLOOKUP(E249,労務比率,'報告書（事業主控）'!#REF!+1,FALSE)),"",VLOOKUP(E249,労務比率,'報告書（事業主控）'!#REF!+1,FALSE))</f>
        <v/>
      </c>
      <c r="I249" s="92" t="e">
        <f>'報告書（事業主控）'!#REF!</f>
        <v>#REF!</v>
      </c>
      <c r="J249" s="92" t="e">
        <f>'報告書（事業主控）'!#REF!</f>
        <v>#REF!</v>
      </c>
      <c r="K249" s="92" t="e">
        <f>'報告書（事業主控）'!#REF!</f>
        <v>#REF!</v>
      </c>
      <c r="L249" s="92">
        <f t="shared" si="34"/>
        <v>0</v>
      </c>
      <c r="M249" s="92">
        <f t="shared" si="36"/>
        <v>0</v>
      </c>
      <c r="N249" s="92" t="e">
        <f t="shared" si="35"/>
        <v>#REF!</v>
      </c>
      <c r="O249" s="92" t="e">
        <f t="shared" si="33"/>
        <v>#REF!</v>
      </c>
      <c r="R249" s="92" t="e">
        <f>IF(AND(J249=0,C249&gt;=設定シート!E$85,C249&lt;=設定シート!G$85),1,0)</f>
        <v>#REF!</v>
      </c>
    </row>
    <row r="250" spans="1:18" ht="15" customHeight="1">
      <c r="B250" s="92">
        <v>7</v>
      </c>
      <c r="C250" s="92" t="e">
        <f>'報告書（事業主控）'!#REF!</f>
        <v>#REF!</v>
      </c>
      <c r="E250" s="92" t="e">
        <f>'報告書（事業主控）'!#REF!</f>
        <v>#REF!</v>
      </c>
      <c r="F250" s="92" t="e">
        <f>'報告書（事業主控）'!#REF!</f>
        <v>#REF!</v>
      </c>
      <c r="G250" s="92" t="str">
        <f>IF(ISERROR(VLOOKUP(E250,労務比率,'報告書（事業主控）'!#REF!,FALSE)),"",VLOOKUP(E250,労務比率,'報告書（事業主控）'!#REF!,FALSE))</f>
        <v/>
      </c>
      <c r="H250" s="92" t="str">
        <f>IF(ISERROR(VLOOKUP(E250,労務比率,'報告書（事業主控）'!#REF!+1,FALSE)),"",VLOOKUP(E250,労務比率,'報告書（事業主控）'!#REF!+1,FALSE))</f>
        <v/>
      </c>
      <c r="I250" s="92" t="e">
        <f>'報告書（事業主控）'!#REF!</f>
        <v>#REF!</v>
      </c>
      <c r="J250" s="92" t="e">
        <f>'報告書（事業主控）'!#REF!</f>
        <v>#REF!</v>
      </c>
      <c r="K250" s="92" t="e">
        <f>'報告書（事業主控）'!#REF!</f>
        <v>#REF!</v>
      </c>
      <c r="L250" s="92">
        <f t="shared" si="34"/>
        <v>0</v>
      </c>
      <c r="M250" s="92">
        <f t="shared" si="36"/>
        <v>0</v>
      </c>
      <c r="N250" s="92" t="e">
        <f t="shared" si="35"/>
        <v>#REF!</v>
      </c>
      <c r="O250" s="92" t="e">
        <f t="shared" si="33"/>
        <v>#REF!</v>
      </c>
      <c r="R250" s="92" t="e">
        <f>IF(AND(J250=0,C250&gt;=設定シート!E$85,C250&lt;=設定シート!G$85),1,0)</f>
        <v>#REF!</v>
      </c>
    </row>
    <row r="251" spans="1:18" ht="15" customHeight="1">
      <c r="B251" s="92">
        <v>8</v>
      </c>
      <c r="C251" s="92" t="e">
        <f>'報告書（事業主控）'!#REF!</f>
        <v>#REF!</v>
      </c>
      <c r="E251" s="92" t="e">
        <f>'報告書（事業主控）'!#REF!</f>
        <v>#REF!</v>
      </c>
      <c r="F251" s="92" t="e">
        <f>'報告書（事業主控）'!#REF!</f>
        <v>#REF!</v>
      </c>
      <c r="G251" s="92" t="str">
        <f>IF(ISERROR(VLOOKUP(E251,労務比率,'報告書（事業主控）'!#REF!,FALSE)),"",VLOOKUP(E251,労務比率,'報告書（事業主控）'!#REF!,FALSE))</f>
        <v/>
      </c>
      <c r="H251" s="92" t="str">
        <f>IF(ISERROR(VLOOKUP(E251,労務比率,'報告書（事業主控）'!#REF!+1,FALSE)),"",VLOOKUP(E251,労務比率,'報告書（事業主控）'!#REF!+1,FALSE))</f>
        <v/>
      </c>
      <c r="I251" s="92" t="e">
        <f>'報告書（事業主控）'!#REF!</f>
        <v>#REF!</v>
      </c>
      <c r="J251" s="92" t="e">
        <f>'報告書（事業主控）'!#REF!</f>
        <v>#REF!</v>
      </c>
      <c r="K251" s="92" t="e">
        <f>'報告書（事業主控）'!#REF!</f>
        <v>#REF!</v>
      </c>
      <c r="L251" s="92">
        <f t="shared" si="34"/>
        <v>0</v>
      </c>
      <c r="M251" s="92">
        <f t="shared" si="36"/>
        <v>0</v>
      </c>
      <c r="N251" s="92" t="e">
        <f t="shared" si="35"/>
        <v>#REF!</v>
      </c>
      <c r="O251" s="92" t="e">
        <f t="shared" si="33"/>
        <v>#REF!</v>
      </c>
      <c r="R251" s="92" t="e">
        <f>IF(AND(J251=0,C251&gt;=設定シート!E$85,C251&lt;=設定シート!G$85),1,0)</f>
        <v>#REF!</v>
      </c>
    </row>
    <row r="252" spans="1:18" ht="15" customHeight="1">
      <c r="B252" s="92">
        <v>9</v>
      </c>
      <c r="C252" s="92" t="e">
        <f>'報告書（事業主控）'!#REF!</f>
        <v>#REF!</v>
      </c>
      <c r="E252" s="92" t="e">
        <f>'報告書（事業主控）'!#REF!</f>
        <v>#REF!</v>
      </c>
      <c r="F252" s="92" t="e">
        <f>'報告書（事業主控）'!#REF!</f>
        <v>#REF!</v>
      </c>
      <c r="G252" s="92" t="str">
        <f>IF(ISERROR(VLOOKUP(E252,労務比率,'報告書（事業主控）'!#REF!,FALSE)),"",VLOOKUP(E252,労務比率,'報告書（事業主控）'!#REF!,FALSE))</f>
        <v/>
      </c>
      <c r="H252" s="92" t="str">
        <f>IF(ISERROR(VLOOKUP(E252,労務比率,'報告書（事業主控）'!#REF!+1,FALSE)),"",VLOOKUP(E252,労務比率,'報告書（事業主控）'!#REF!+1,FALSE))</f>
        <v/>
      </c>
      <c r="I252" s="92" t="e">
        <f>'報告書（事業主控）'!#REF!</f>
        <v>#REF!</v>
      </c>
      <c r="J252" s="92" t="e">
        <f>'報告書（事業主控）'!#REF!</f>
        <v>#REF!</v>
      </c>
      <c r="K252" s="92" t="e">
        <f>'報告書（事業主控）'!#REF!</f>
        <v>#REF!</v>
      </c>
      <c r="L252" s="92">
        <f t="shared" si="34"/>
        <v>0</v>
      </c>
      <c r="M252" s="92">
        <f t="shared" si="36"/>
        <v>0</v>
      </c>
      <c r="N252" s="92" t="e">
        <f t="shared" si="35"/>
        <v>#REF!</v>
      </c>
      <c r="O252" s="92" t="e">
        <f t="shared" si="33"/>
        <v>#REF!</v>
      </c>
      <c r="R252" s="92" t="e">
        <f>IF(AND(J252=0,C252&gt;=設定シート!E$85,C252&lt;=設定シート!G$85),1,0)</f>
        <v>#REF!</v>
      </c>
    </row>
    <row r="253" spans="1:18" ht="15" customHeight="1">
      <c r="A253" s="92">
        <v>24</v>
      </c>
      <c r="B253" s="92">
        <v>1</v>
      </c>
      <c r="C253" s="92" t="e">
        <f>'報告書（事業主控）'!#REF!</f>
        <v>#REF!</v>
      </c>
      <c r="E253" s="92" t="e">
        <f>'報告書（事業主控）'!#REF!</f>
        <v>#REF!</v>
      </c>
      <c r="F253" s="92" t="e">
        <f>'報告書（事業主控）'!#REF!</f>
        <v>#REF!</v>
      </c>
      <c r="G253" s="92" t="str">
        <f>IF(ISERROR(VLOOKUP(E253,労務比率,'報告書（事業主控）'!#REF!,FALSE)),"",VLOOKUP(E253,労務比率,'報告書（事業主控）'!#REF!,FALSE))</f>
        <v/>
      </c>
      <c r="H253" s="92" t="str">
        <f>IF(ISERROR(VLOOKUP(E253,労務比率,'報告書（事業主控）'!#REF!+1,FALSE)),"",VLOOKUP(E253,労務比率,'報告書（事業主控）'!#REF!+1,FALSE))</f>
        <v/>
      </c>
      <c r="I253" s="92" t="e">
        <f>'報告書（事業主控）'!#REF!</f>
        <v>#REF!</v>
      </c>
      <c r="J253" s="92" t="e">
        <f>'報告書（事業主控）'!#REF!</f>
        <v>#REF!</v>
      </c>
      <c r="K253" s="92" t="e">
        <f>'報告書（事業主控）'!#REF!</f>
        <v>#REF!</v>
      </c>
      <c r="L253" s="92">
        <f t="shared" si="34"/>
        <v>0</v>
      </c>
      <c r="M253" s="92">
        <f t="shared" si="36"/>
        <v>0</v>
      </c>
      <c r="N253" s="92" t="e">
        <f t="shared" si="35"/>
        <v>#REF!</v>
      </c>
      <c r="O253" s="92" t="e">
        <f t="shared" si="33"/>
        <v>#REF!</v>
      </c>
      <c r="P253" s="92">
        <f>INT(SUMIF(O253:O261,0,I253:I261)*105/108)</f>
        <v>0</v>
      </c>
      <c r="Q253" s="92">
        <f>INT(P253*IF(COUNTIF(R253:R261,1)=0,0,SUMIF(R253:R261,1,G253:G261)/COUNTIF(R253:R261,1))/100)</f>
        <v>0</v>
      </c>
      <c r="R253" s="92" t="e">
        <f>IF(AND(J253=0,C253&gt;=設定シート!E$85,C253&lt;=設定シート!G$85),1,0)</f>
        <v>#REF!</v>
      </c>
    </row>
    <row r="254" spans="1:18" ht="15" customHeight="1">
      <c r="B254" s="92">
        <v>2</v>
      </c>
      <c r="C254" s="92" t="e">
        <f>'報告書（事業主控）'!#REF!</f>
        <v>#REF!</v>
      </c>
      <c r="E254" s="92" t="e">
        <f>'報告書（事業主控）'!#REF!</f>
        <v>#REF!</v>
      </c>
      <c r="F254" s="92" t="e">
        <f>'報告書（事業主控）'!#REF!</f>
        <v>#REF!</v>
      </c>
      <c r="G254" s="92" t="str">
        <f>IF(ISERROR(VLOOKUP(E254,労務比率,'報告書（事業主控）'!#REF!,FALSE)),"",VLOOKUP(E254,労務比率,'報告書（事業主控）'!#REF!,FALSE))</f>
        <v/>
      </c>
      <c r="H254" s="92" t="str">
        <f>IF(ISERROR(VLOOKUP(E254,労務比率,'報告書（事業主控）'!#REF!+1,FALSE)),"",VLOOKUP(E254,労務比率,'報告書（事業主控）'!#REF!+1,FALSE))</f>
        <v/>
      </c>
      <c r="I254" s="92" t="e">
        <f>'報告書（事業主控）'!#REF!</f>
        <v>#REF!</v>
      </c>
      <c r="J254" s="92" t="e">
        <f>'報告書（事業主控）'!#REF!</f>
        <v>#REF!</v>
      </c>
      <c r="K254" s="92" t="e">
        <f>'報告書（事業主控）'!#REF!</f>
        <v>#REF!</v>
      </c>
      <c r="L254" s="92">
        <f t="shared" si="34"/>
        <v>0</v>
      </c>
      <c r="M254" s="92">
        <f t="shared" si="36"/>
        <v>0</v>
      </c>
      <c r="N254" s="92" t="e">
        <f t="shared" si="35"/>
        <v>#REF!</v>
      </c>
      <c r="O254" s="92" t="e">
        <f t="shared" si="33"/>
        <v>#REF!</v>
      </c>
      <c r="R254" s="92" t="e">
        <f>IF(AND(J254=0,C254&gt;=設定シート!E$85,C254&lt;=設定シート!G$85),1,0)</f>
        <v>#REF!</v>
      </c>
    </row>
    <row r="255" spans="1:18" ht="15" customHeight="1">
      <c r="B255" s="92">
        <v>3</v>
      </c>
      <c r="C255" s="92" t="e">
        <f>'報告書（事業主控）'!#REF!</f>
        <v>#REF!</v>
      </c>
      <c r="E255" s="92" t="e">
        <f>'報告書（事業主控）'!#REF!</f>
        <v>#REF!</v>
      </c>
      <c r="F255" s="92" t="e">
        <f>'報告書（事業主控）'!#REF!</f>
        <v>#REF!</v>
      </c>
      <c r="G255" s="92" t="str">
        <f>IF(ISERROR(VLOOKUP(E255,労務比率,'報告書（事業主控）'!#REF!,FALSE)),"",VLOOKUP(E255,労務比率,'報告書（事業主控）'!#REF!,FALSE))</f>
        <v/>
      </c>
      <c r="H255" s="92" t="str">
        <f>IF(ISERROR(VLOOKUP(E255,労務比率,'報告書（事業主控）'!#REF!+1,FALSE)),"",VLOOKUP(E255,労務比率,'報告書（事業主控）'!#REF!+1,FALSE))</f>
        <v/>
      </c>
      <c r="I255" s="92" t="e">
        <f>'報告書（事業主控）'!#REF!</f>
        <v>#REF!</v>
      </c>
      <c r="J255" s="92" t="e">
        <f>'報告書（事業主控）'!#REF!</f>
        <v>#REF!</v>
      </c>
      <c r="K255" s="92" t="e">
        <f>'報告書（事業主控）'!#REF!</f>
        <v>#REF!</v>
      </c>
      <c r="L255" s="92">
        <f t="shared" si="34"/>
        <v>0</v>
      </c>
      <c r="M255" s="92">
        <f t="shared" si="36"/>
        <v>0</v>
      </c>
      <c r="N255" s="92" t="e">
        <f t="shared" si="35"/>
        <v>#REF!</v>
      </c>
      <c r="O255" s="92" t="e">
        <f t="shared" si="33"/>
        <v>#REF!</v>
      </c>
      <c r="R255" s="92" t="e">
        <f>IF(AND(J255=0,C255&gt;=設定シート!E$85,C255&lt;=設定シート!G$85),1,0)</f>
        <v>#REF!</v>
      </c>
    </row>
    <row r="256" spans="1:18" ht="15" customHeight="1">
      <c r="B256" s="92">
        <v>4</v>
      </c>
      <c r="C256" s="92" t="e">
        <f>'報告書（事業主控）'!#REF!</f>
        <v>#REF!</v>
      </c>
      <c r="E256" s="92" t="e">
        <f>'報告書（事業主控）'!#REF!</f>
        <v>#REF!</v>
      </c>
      <c r="F256" s="92" t="e">
        <f>'報告書（事業主控）'!#REF!</f>
        <v>#REF!</v>
      </c>
      <c r="G256" s="92" t="str">
        <f>IF(ISERROR(VLOOKUP(E256,労務比率,'報告書（事業主控）'!#REF!,FALSE)),"",VLOOKUP(E256,労務比率,'報告書（事業主控）'!#REF!,FALSE))</f>
        <v/>
      </c>
      <c r="H256" s="92" t="str">
        <f>IF(ISERROR(VLOOKUP(E256,労務比率,'報告書（事業主控）'!#REF!+1,FALSE)),"",VLOOKUP(E256,労務比率,'報告書（事業主控）'!#REF!+1,FALSE))</f>
        <v/>
      </c>
      <c r="I256" s="92" t="e">
        <f>'報告書（事業主控）'!#REF!</f>
        <v>#REF!</v>
      </c>
      <c r="J256" s="92" t="e">
        <f>'報告書（事業主控）'!#REF!</f>
        <v>#REF!</v>
      </c>
      <c r="K256" s="92" t="e">
        <f>'報告書（事業主控）'!#REF!</f>
        <v>#REF!</v>
      </c>
      <c r="L256" s="92">
        <f t="shared" si="34"/>
        <v>0</v>
      </c>
      <c r="M256" s="92">
        <f t="shared" si="36"/>
        <v>0</v>
      </c>
      <c r="N256" s="92" t="e">
        <f t="shared" si="35"/>
        <v>#REF!</v>
      </c>
      <c r="O256" s="92" t="e">
        <f t="shared" si="33"/>
        <v>#REF!</v>
      </c>
      <c r="R256" s="92" t="e">
        <f>IF(AND(J256=0,C256&gt;=設定シート!E$85,C256&lt;=設定シート!G$85),1,0)</f>
        <v>#REF!</v>
      </c>
    </row>
    <row r="257" spans="1:18" ht="15" customHeight="1">
      <c r="B257" s="92">
        <v>5</v>
      </c>
      <c r="C257" s="92" t="e">
        <f>'報告書（事業主控）'!#REF!</f>
        <v>#REF!</v>
      </c>
      <c r="E257" s="92" t="e">
        <f>'報告書（事業主控）'!#REF!</f>
        <v>#REF!</v>
      </c>
      <c r="F257" s="92" t="e">
        <f>'報告書（事業主控）'!#REF!</f>
        <v>#REF!</v>
      </c>
      <c r="G257" s="92" t="str">
        <f>IF(ISERROR(VLOOKUP(E257,労務比率,'報告書（事業主控）'!#REF!,FALSE)),"",VLOOKUP(E257,労務比率,'報告書（事業主控）'!#REF!,FALSE))</f>
        <v/>
      </c>
      <c r="H257" s="92" t="str">
        <f>IF(ISERROR(VLOOKUP(E257,労務比率,'報告書（事業主控）'!#REF!+1,FALSE)),"",VLOOKUP(E257,労務比率,'報告書（事業主控）'!#REF!+1,FALSE))</f>
        <v/>
      </c>
      <c r="I257" s="92" t="e">
        <f>'報告書（事業主控）'!#REF!</f>
        <v>#REF!</v>
      </c>
      <c r="J257" s="92" t="e">
        <f>'報告書（事業主控）'!#REF!</f>
        <v>#REF!</v>
      </c>
      <c r="K257" s="92" t="e">
        <f>'報告書（事業主控）'!#REF!</f>
        <v>#REF!</v>
      </c>
      <c r="L257" s="92">
        <f t="shared" si="34"/>
        <v>0</v>
      </c>
      <c r="M257" s="92">
        <f t="shared" si="36"/>
        <v>0</v>
      </c>
      <c r="N257" s="92" t="e">
        <f t="shared" si="35"/>
        <v>#REF!</v>
      </c>
      <c r="O257" s="92" t="e">
        <f t="shared" si="33"/>
        <v>#REF!</v>
      </c>
      <c r="R257" s="92" t="e">
        <f>IF(AND(J257=0,C257&gt;=設定シート!E$85,C257&lt;=設定シート!G$85),1,0)</f>
        <v>#REF!</v>
      </c>
    </row>
    <row r="258" spans="1:18" ht="15" customHeight="1">
      <c r="B258" s="92">
        <v>6</v>
      </c>
      <c r="C258" s="92" t="e">
        <f>'報告書（事業主控）'!#REF!</f>
        <v>#REF!</v>
      </c>
      <c r="E258" s="92" t="e">
        <f>'報告書（事業主控）'!#REF!</f>
        <v>#REF!</v>
      </c>
      <c r="F258" s="92" t="e">
        <f>'報告書（事業主控）'!#REF!</f>
        <v>#REF!</v>
      </c>
      <c r="G258" s="92" t="str">
        <f>IF(ISERROR(VLOOKUP(E258,労務比率,'報告書（事業主控）'!#REF!,FALSE)),"",VLOOKUP(E258,労務比率,'報告書（事業主控）'!#REF!,FALSE))</f>
        <v/>
      </c>
      <c r="H258" s="92" t="str">
        <f>IF(ISERROR(VLOOKUP(E258,労務比率,'報告書（事業主控）'!#REF!+1,FALSE)),"",VLOOKUP(E258,労務比率,'報告書（事業主控）'!#REF!+1,FALSE))</f>
        <v/>
      </c>
      <c r="I258" s="92" t="e">
        <f>'報告書（事業主控）'!#REF!</f>
        <v>#REF!</v>
      </c>
      <c r="J258" s="92" t="e">
        <f>'報告書（事業主控）'!#REF!</f>
        <v>#REF!</v>
      </c>
      <c r="K258" s="92" t="e">
        <f>'報告書（事業主控）'!#REF!</f>
        <v>#REF!</v>
      </c>
      <c r="L258" s="92">
        <f t="shared" si="34"/>
        <v>0</v>
      </c>
      <c r="M258" s="92">
        <f t="shared" si="36"/>
        <v>0</v>
      </c>
      <c r="N258" s="92" t="e">
        <f t="shared" si="35"/>
        <v>#REF!</v>
      </c>
      <c r="O258" s="92" t="e">
        <f t="shared" si="33"/>
        <v>#REF!</v>
      </c>
      <c r="R258" s="92" t="e">
        <f>IF(AND(J258=0,C258&gt;=設定シート!E$85,C258&lt;=設定シート!G$85),1,0)</f>
        <v>#REF!</v>
      </c>
    </row>
    <row r="259" spans="1:18" ht="15" customHeight="1">
      <c r="B259" s="92">
        <v>7</v>
      </c>
      <c r="C259" s="92" t="e">
        <f>'報告書（事業主控）'!#REF!</f>
        <v>#REF!</v>
      </c>
      <c r="E259" s="92" t="e">
        <f>'報告書（事業主控）'!#REF!</f>
        <v>#REF!</v>
      </c>
      <c r="F259" s="92" t="e">
        <f>'報告書（事業主控）'!#REF!</f>
        <v>#REF!</v>
      </c>
      <c r="G259" s="92" t="str">
        <f>IF(ISERROR(VLOOKUP(E259,労務比率,'報告書（事業主控）'!#REF!,FALSE)),"",VLOOKUP(E259,労務比率,'報告書（事業主控）'!#REF!,FALSE))</f>
        <v/>
      </c>
      <c r="H259" s="92" t="str">
        <f>IF(ISERROR(VLOOKUP(E259,労務比率,'報告書（事業主控）'!#REF!+1,FALSE)),"",VLOOKUP(E259,労務比率,'報告書（事業主控）'!#REF!+1,FALSE))</f>
        <v/>
      </c>
      <c r="I259" s="92" t="e">
        <f>'報告書（事業主控）'!#REF!</f>
        <v>#REF!</v>
      </c>
      <c r="J259" s="92" t="e">
        <f>'報告書（事業主控）'!#REF!</f>
        <v>#REF!</v>
      </c>
      <c r="K259" s="92" t="e">
        <f>'報告書（事業主控）'!#REF!</f>
        <v>#REF!</v>
      </c>
      <c r="L259" s="92">
        <f t="shared" si="34"/>
        <v>0</v>
      </c>
      <c r="M259" s="92">
        <f t="shared" si="36"/>
        <v>0</v>
      </c>
      <c r="N259" s="92" t="e">
        <f t="shared" si="35"/>
        <v>#REF!</v>
      </c>
      <c r="O259" s="92" t="e">
        <f t="shared" si="33"/>
        <v>#REF!</v>
      </c>
      <c r="R259" s="92" t="e">
        <f>IF(AND(J259=0,C259&gt;=設定シート!E$85,C259&lt;=設定シート!G$85),1,0)</f>
        <v>#REF!</v>
      </c>
    </row>
    <row r="260" spans="1:18" ht="15" customHeight="1">
      <c r="B260" s="92">
        <v>8</v>
      </c>
      <c r="C260" s="92" t="e">
        <f>'報告書（事業主控）'!#REF!</f>
        <v>#REF!</v>
      </c>
      <c r="E260" s="92" t="e">
        <f>'報告書（事業主控）'!#REF!</f>
        <v>#REF!</v>
      </c>
      <c r="F260" s="92" t="e">
        <f>'報告書（事業主控）'!#REF!</f>
        <v>#REF!</v>
      </c>
      <c r="G260" s="92" t="str">
        <f>IF(ISERROR(VLOOKUP(E260,労務比率,'報告書（事業主控）'!#REF!,FALSE)),"",VLOOKUP(E260,労務比率,'報告書（事業主控）'!#REF!,FALSE))</f>
        <v/>
      </c>
      <c r="H260" s="92" t="str">
        <f>IF(ISERROR(VLOOKUP(E260,労務比率,'報告書（事業主控）'!#REF!+1,FALSE)),"",VLOOKUP(E260,労務比率,'報告書（事業主控）'!#REF!+1,FALSE))</f>
        <v/>
      </c>
      <c r="I260" s="92" t="e">
        <f>'報告書（事業主控）'!#REF!</f>
        <v>#REF!</v>
      </c>
      <c r="J260" s="92" t="e">
        <f>'報告書（事業主控）'!#REF!</f>
        <v>#REF!</v>
      </c>
      <c r="K260" s="92" t="e">
        <f>'報告書（事業主控）'!#REF!</f>
        <v>#REF!</v>
      </c>
      <c r="L260" s="92">
        <f t="shared" si="34"/>
        <v>0</v>
      </c>
      <c r="M260" s="92">
        <f t="shared" si="36"/>
        <v>0</v>
      </c>
      <c r="N260" s="92" t="e">
        <f t="shared" si="35"/>
        <v>#REF!</v>
      </c>
      <c r="O260" s="92" t="e">
        <f t="shared" si="33"/>
        <v>#REF!</v>
      </c>
      <c r="R260" s="92" t="e">
        <f>IF(AND(J260=0,C260&gt;=設定シート!E$85,C260&lt;=設定シート!G$85),1,0)</f>
        <v>#REF!</v>
      </c>
    </row>
    <row r="261" spans="1:18" ht="15" customHeight="1">
      <c r="B261" s="92">
        <v>9</v>
      </c>
      <c r="C261" s="92" t="e">
        <f>'報告書（事業主控）'!#REF!</f>
        <v>#REF!</v>
      </c>
      <c r="E261" s="92" t="e">
        <f>'報告書（事業主控）'!#REF!</f>
        <v>#REF!</v>
      </c>
      <c r="F261" s="92" t="e">
        <f>'報告書（事業主控）'!#REF!</f>
        <v>#REF!</v>
      </c>
      <c r="G261" s="92" t="str">
        <f>IF(ISERROR(VLOOKUP(E261,労務比率,'報告書（事業主控）'!#REF!,FALSE)),"",VLOOKUP(E261,労務比率,'報告書（事業主控）'!#REF!,FALSE))</f>
        <v/>
      </c>
      <c r="H261" s="92" t="str">
        <f>IF(ISERROR(VLOOKUP(E261,労務比率,'報告書（事業主控）'!#REF!+1,FALSE)),"",VLOOKUP(E261,労務比率,'報告書（事業主控）'!#REF!+1,FALSE))</f>
        <v/>
      </c>
      <c r="I261" s="92" t="e">
        <f>'報告書（事業主控）'!#REF!</f>
        <v>#REF!</v>
      </c>
      <c r="J261" s="92" t="e">
        <f>'報告書（事業主控）'!#REF!</f>
        <v>#REF!</v>
      </c>
      <c r="K261" s="92" t="e">
        <f>'報告書（事業主控）'!#REF!</f>
        <v>#REF!</v>
      </c>
      <c r="L261" s="92">
        <f t="shared" si="34"/>
        <v>0</v>
      </c>
      <c r="M261" s="92">
        <f t="shared" si="36"/>
        <v>0</v>
      </c>
      <c r="N261" s="92" t="e">
        <f t="shared" si="35"/>
        <v>#REF!</v>
      </c>
      <c r="O261" s="92" t="e">
        <f t="shared" si="33"/>
        <v>#REF!</v>
      </c>
      <c r="R261" s="92" t="e">
        <f>IF(AND(J261=0,C261&gt;=設定シート!E$85,C261&lt;=設定シート!G$85),1,0)</f>
        <v>#REF!</v>
      </c>
    </row>
    <row r="262" spans="1:18" ht="15" customHeight="1">
      <c r="A262" s="92">
        <v>25</v>
      </c>
      <c r="B262" s="92">
        <v>1</v>
      </c>
      <c r="C262" s="92" t="e">
        <f>'報告書（事業主控）'!#REF!</f>
        <v>#REF!</v>
      </c>
      <c r="E262" s="92" t="e">
        <f>'報告書（事業主控）'!#REF!</f>
        <v>#REF!</v>
      </c>
      <c r="F262" s="92" t="e">
        <f>'報告書（事業主控）'!#REF!</f>
        <v>#REF!</v>
      </c>
      <c r="G262" s="92" t="str">
        <f>IF(ISERROR(VLOOKUP(E262,労務比率,'報告書（事業主控）'!#REF!,FALSE)),"",VLOOKUP(E262,労務比率,'報告書（事業主控）'!#REF!,FALSE))</f>
        <v/>
      </c>
      <c r="H262" s="92" t="str">
        <f>IF(ISERROR(VLOOKUP(E262,労務比率,'報告書（事業主控）'!#REF!+1,FALSE)),"",VLOOKUP(E262,労務比率,'報告書（事業主控）'!#REF!+1,FALSE))</f>
        <v/>
      </c>
      <c r="I262" s="92" t="e">
        <f>'報告書（事業主控）'!#REF!</f>
        <v>#REF!</v>
      </c>
      <c r="J262" s="92" t="e">
        <f>'報告書（事業主控）'!#REF!</f>
        <v>#REF!</v>
      </c>
      <c r="K262" s="92" t="e">
        <f>'報告書（事業主控）'!#REF!</f>
        <v>#REF!</v>
      </c>
      <c r="L262" s="92">
        <f t="shared" si="34"/>
        <v>0</v>
      </c>
      <c r="M262" s="92">
        <f t="shared" si="36"/>
        <v>0</v>
      </c>
      <c r="N262" s="92" t="e">
        <f t="shared" si="35"/>
        <v>#REF!</v>
      </c>
      <c r="O262" s="92" t="e">
        <f t="shared" si="33"/>
        <v>#REF!</v>
      </c>
      <c r="P262" s="92">
        <f>INT(SUMIF(O262:O270,0,I262:I270)*105/108)</f>
        <v>0</v>
      </c>
      <c r="Q262" s="92">
        <f>INT(P262*IF(COUNTIF(R262:R270,1)=0,0,SUMIF(R262:R270,1,G262:G270)/COUNTIF(R262:R270,1))/100)</f>
        <v>0</v>
      </c>
      <c r="R262" s="92" t="e">
        <f>IF(AND(J262=0,C262&gt;=設定シート!E$85,C262&lt;=設定シート!G$85),1,0)</f>
        <v>#REF!</v>
      </c>
    </row>
    <row r="263" spans="1:18" ht="15" customHeight="1">
      <c r="B263" s="92">
        <v>2</v>
      </c>
      <c r="C263" s="92" t="e">
        <f>'報告書（事業主控）'!#REF!</f>
        <v>#REF!</v>
      </c>
      <c r="E263" s="92" t="e">
        <f>'報告書（事業主控）'!#REF!</f>
        <v>#REF!</v>
      </c>
      <c r="F263" s="92" t="e">
        <f>'報告書（事業主控）'!#REF!</f>
        <v>#REF!</v>
      </c>
      <c r="G263" s="92" t="str">
        <f>IF(ISERROR(VLOOKUP(E263,労務比率,'報告書（事業主控）'!#REF!,FALSE)),"",VLOOKUP(E263,労務比率,'報告書（事業主控）'!#REF!,FALSE))</f>
        <v/>
      </c>
      <c r="H263" s="92" t="str">
        <f>IF(ISERROR(VLOOKUP(E263,労務比率,'報告書（事業主控）'!#REF!+1,FALSE)),"",VLOOKUP(E263,労務比率,'報告書（事業主控）'!#REF!+1,FALSE))</f>
        <v/>
      </c>
      <c r="I263" s="92" t="e">
        <f>'報告書（事業主控）'!#REF!</f>
        <v>#REF!</v>
      </c>
      <c r="J263" s="92" t="e">
        <f>'報告書（事業主控）'!#REF!</f>
        <v>#REF!</v>
      </c>
      <c r="K263" s="92" t="e">
        <f>'報告書（事業主控）'!#REF!</f>
        <v>#REF!</v>
      </c>
      <c r="L263" s="92">
        <f t="shared" si="34"/>
        <v>0</v>
      </c>
      <c r="M263" s="92">
        <f t="shared" si="36"/>
        <v>0</v>
      </c>
      <c r="N263" s="92" t="e">
        <f t="shared" si="35"/>
        <v>#REF!</v>
      </c>
      <c r="O263" s="92" t="e">
        <f t="shared" si="33"/>
        <v>#REF!</v>
      </c>
      <c r="R263" s="92" t="e">
        <f>IF(AND(J263=0,C263&gt;=設定シート!E$85,C263&lt;=設定シート!G$85),1,0)</f>
        <v>#REF!</v>
      </c>
    </row>
    <row r="264" spans="1:18" ht="15" customHeight="1">
      <c r="B264" s="92">
        <v>3</v>
      </c>
      <c r="C264" s="92" t="e">
        <f>'報告書（事業主控）'!#REF!</f>
        <v>#REF!</v>
      </c>
      <c r="E264" s="92" t="e">
        <f>'報告書（事業主控）'!#REF!</f>
        <v>#REF!</v>
      </c>
      <c r="F264" s="92" t="e">
        <f>'報告書（事業主控）'!#REF!</f>
        <v>#REF!</v>
      </c>
      <c r="G264" s="92" t="str">
        <f>IF(ISERROR(VLOOKUP(E264,労務比率,'報告書（事業主控）'!#REF!,FALSE)),"",VLOOKUP(E264,労務比率,'報告書（事業主控）'!#REF!,FALSE))</f>
        <v/>
      </c>
      <c r="H264" s="92" t="str">
        <f>IF(ISERROR(VLOOKUP(E264,労務比率,'報告書（事業主控）'!#REF!+1,FALSE)),"",VLOOKUP(E264,労務比率,'報告書（事業主控）'!#REF!+1,FALSE))</f>
        <v/>
      </c>
      <c r="I264" s="92" t="e">
        <f>'報告書（事業主控）'!#REF!</f>
        <v>#REF!</v>
      </c>
      <c r="J264" s="92" t="e">
        <f>'報告書（事業主控）'!#REF!</f>
        <v>#REF!</v>
      </c>
      <c r="K264" s="92" t="e">
        <f>'報告書（事業主控）'!#REF!</f>
        <v>#REF!</v>
      </c>
      <c r="L264" s="92">
        <f t="shared" si="34"/>
        <v>0</v>
      </c>
      <c r="M264" s="92">
        <f t="shared" si="36"/>
        <v>0</v>
      </c>
      <c r="N264" s="92" t="e">
        <f t="shared" si="35"/>
        <v>#REF!</v>
      </c>
      <c r="O264" s="92" t="e">
        <f t="shared" si="33"/>
        <v>#REF!</v>
      </c>
      <c r="R264" s="92" t="e">
        <f>IF(AND(J264=0,C264&gt;=設定シート!E$85,C264&lt;=設定シート!G$85),1,0)</f>
        <v>#REF!</v>
      </c>
    </row>
    <row r="265" spans="1:18" ht="15" customHeight="1">
      <c r="B265" s="92">
        <v>4</v>
      </c>
      <c r="C265" s="92" t="e">
        <f>'報告書（事業主控）'!#REF!</f>
        <v>#REF!</v>
      </c>
      <c r="E265" s="92" t="e">
        <f>'報告書（事業主控）'!#REF!</f>
        <v>#REF!</v>
      </c>
      <c r="F265" s="92" t="e">
        <f>'報告書（事業主控）'!#REF!</f>
        <v>#REF!</v>
      </c>
      <c r="G265" s="92" t="str">
        <f>IF(ISERROR(VLOOKUP(E265,労務比率,'報告書（事業主控）'!#REF!,FALSE)),"",VLOOKUP(E265,労務比率,'報告書（事業主控）'!#REF!,FALSE))</f>
        <v/>
      </c>
      <c r="H265" s="92" t="str">
        <f>IF(ISERROR(VLOOKUP(E265,労務比率,'報告書（事業主控）'!#REF!+1,FALSE)),"",VLOOKUP(E265,労務比率,'報告書（事業主控）'!#REF!+1,FALSE))</f>
        <v/>
      </c>
      <c r="I265" s="92" t="e">
        <f>'報告書（事業主控）'!#REF!</f>
        <v>#REF!</v>
      </c>
      <c r="J265" s="92" t="e">
        <f>'報告書（事業主控）'!#REF!</f>
        <v>#REF!</v>
      </c>
      <c r="K265" s="92" t="e">
        <f>'報告書（事業主控）'!#REF!</f>
        <v>#REF!</v>
      </c>
      <c r="L265" s="92">
        <f t="shared" si="34"/>
        <v>0</v>
      </c>
      <c r="M265" s="92">
        <f t="shared" si="36"/>
        <v>0</v>
      </c>
      <c r="N265" s="92" t="e">
        <f t="shared" si="35"/>
        <v>#REF!</v>
      </c>
      <c r="O265" s="92" t="e">
        <f t="shared" si="33"/>
        <v>#REF!</v>
      </c>
      <c r="R265" s="92" t="e">
        <f>IF(AND(J265=0,C265&gt;=設定シート!E$85,C265&lt;=設定シート!G$85),1,0)</f>
        <v>#REF!</v>
      </c>
    </row>
    <row r="266" spans="1:18" ht="15" customHeight="1">
      <c r="B266" s="92">
        <v>5</v>
      </c>
      <c r="C266" s="92" t="e">
        <f>'報告書（事業主控）'!#REF!</f>
        <v>#REF!</v>
      </c>
      <c r="E266" s="92" t="e">
        <f>'報告書（事業主控）'!#REF!</f>
        <v>#REF!</v>
      </c>
      <c r="F266" s="92" t="e">
        <f>'報告書（事業主控）'!#REF!</f>
        <v>#REF!</v>
      </c>
      <c r="G266" s="92" t="str">
        <f>IF(ISERROR(VLOOKUP(E266,労務比率,'報告書（事業主控）'!#REF!,FALSE)),"",VLOOKUP(E266,労務比率,'報告書（事業主控）'!#REF!,FALSE))</f>
        <v/>
      </c>
      <c r="H266" s="92" t="str">
        <f>IF(ISERROR(VLOOKUP(E266,労務比率,'報告書（事業主控）'!#REF!+1,FALSE)),"",VLOOKUP(E266,労務比率,'報告書（事業主控）'!#REF!+1,FALSE))</f>
        <v/>
      </c>
      <c r="I266" s="92" t="e">
        <f>'報告書（事業主控）'!#REF!</f>
        <v>#REF!</v>
      </c>
      <c r="J266" s="92" t="e">
        <f>'報告書（事業主控）'!#REF!</f>
        <v>#REF!</v>
      </c>
      <c r="K266" s="92" t="e">
        <f>'報告書（事業主控）'!#REF!</f>
        <v>#REF!</v>
      </c>
      <c r="L266" s="92">
        <f t="shared" si="34"/>
        <v>0</v>
      </c>
      <c r="M266" s="92">
        <f t="shared" si="36"/>
        <v>0</v>
      </c>
      <c r="N266" s="92" t="e">
        <f t="shared" si="35"/>
        <v>#REF!</v>
      </c>
      <c r="O266" s="92" t="e">
        <f t="shared" si="33"/>
        <v>#REF!</v>
      </c>
      <c r="R266" s="92" t="e">
        <f>IF(AND(J266=0,C266&gt;=設定シート!E$85,C266&lt;=設定シート!G$85),1,0)</f>
        <v>#REF!</v>
      </c>
    </row>
    <row r="267" spans="1:18" ht="15" customHeight="1">
      <c r="B267" s="92">
        <v>6</v>
      </c>
      <c r="C267" s="92" t="e">
        <f>'報告書（事業主控）'!#REF!</f>
        <v>#REF!</v>
      </c>
      <c r="E267" s="92" t="e">
        <f>'報告書（事業主控）'!#REF!</f>
        <v>#REF!</v>
      </c>
      <c r="F267" s="92" t="e">
        <f>'報告書（事業主控）'!#REF!</f>
        <v>#REF!</v>
      </c>
      <c r="G267" s="92" t="str">
        <f>IF(ISERROR(VLOOKUP(E267,労務比率,'報告書（事業主控）'!#REF!,FALSE)),"",VLOOKUP(E267,労務比率,'報告書（事業主控）'!#REF!,FALSE))</f>
        <v/>
      </c>
      <c r="H267" s="92" t="str">
        <f>IF(ISERROR(VLOOKUP(E267,労務比率,'報告書（事業主控）'!#REF!+1,FALSE)),"",VLOOKUP(E267,労務比率,'報告書（事業主控）'!#REF!+1,FALSE))</f>
        <v/>
      </c>
      <c r="I267" s="92" t="e">
        <f>'報告書（事業主控）'!#REF!</f>
        <v>#REF!</v>
      </c>
      <c r="J267" s="92" t="e">
        <f>'報告書（事業主控）'!#REF!</f>
        <v>#REF!</v>
      </c>
      <c r="K267" s="92" t="e">
        <f>'報告書（事業主控）'!#REF!</f>
        <v>#REF!</v>
      </c>
      <c r="L267" s="92">
        <f t="shared" si="34"/>
        <v>0</v>
      </c>
      <c r="M267" s="92">
        <f t="shared" si="36"/>
        <v>0</v>
      </c>
      <c r="N267" s="92" t="e">
        <f t="shared" si="35"/>
        <v>#REF!</v>
      </c>
      <c r="O267" s="92" t="e">
        <f t="shared" si="33"/>
        <v>#REF!</v>
      </c>
      <c r="R267" s="92" t="e">
        <f>IF(AND(J267=0,C267&gt;=設定シート!E$85,C267&lt;=設定シート!G$85),1,0)</f>
        <v>#REF!</v>
      </c>
    </row>
    <row r="268" spans="1:18" ht="15" customHeight="1">
      <c r="B268" s="92">
        <v>7</v>
      </c>
      <c r="C268" s="92" t="e">
        <f>'報告書（事業主控）'!#REF!</f>
        <v>#REF!</v>
      </c>
      <c r="E268" s="92" t="e">
        <f>'報告書（事業主控）'!#REF!</f>
        <v>#REF!</v>
      </c>
      <c r="F268" s="92" t="e">
        <f>'報告書（事業主控）'!#REF!</f>
        <v>#REF!</v>
      </c>
      <c r="G268" s="92" t="str">
        <f>IF(ISERROR(VLOOKUP(E268,労務比率,'報告書（事業主控）'!#REF!,FALSE)),"",VLOOKUP(E268,労務比率,'報告書（事業主控）'!#REF!,FALSE))</f>
        <v/>
      </c>
      <c r="H268" s="92" t="str">
        <f>IF(ISERROR(VLOOKUP(E268,労務比率,'報告書（事業主控）'!#REF!+1,FALSE)),"",VLOOKUP(E268,労務比率,'報告書（事業主控）'!#REF!+1,FALSE))</f>
        <v/>
      </c>
      <c r="I268" s="92" t="e">
        <f>'報告書（事業主控）'!#REF!</f>
        <v>#REF!</v>
      </c>
      <c r="J268" s="92" t="e">
        <f>'報告書（事業主控）'!#REF!</f>
        <v>#REF!</v>
      </c>
      <c r="K268" s="92" t="e">
        <f>'報告書（事業主控）'!#REF!</f>
        <v>#REF!</v>
      </c>
      <c r="L268" s="92">
        <f t="shared" si="34"/>
        <v>0</v>
      </c>
      <c r="M268" s="92">
        <f t="shared" si="36"/>
        <v>0</v>
      </c>
      <c r="N268" s="92" t="e">
        <f t="shared" si="35"/>
        <v>#REF!</v>
      </c>
      <c r="O268" s="92" t="e">
        <f t="shared" si="33"/>
        <v>#REF!</v>
      </c>
      <c r="R268" s="92" t="e">
        <f>IF(AND(J268=0,C268&gt;=設定シート!E$85,C268&lt;=設定シート!G$85),1,0)</f>
        <v>#REF!</v>
      </c>
    </row>
    <row r="269" spans="1:18" ht="15" customHeight="1">
      <c r="B269" s="92">
        <v>8</v>
      </c>
      <c r="C269" s="92" t="e">
        <f>'報告書（事業主控）'!#REF!</f>
        <v>#REF!</v>
      </c>
      <c r="E269" s="92" t="e">
        <f>'報告書（事業主控）'!#REF!</f>
        <v>#REF!</v>
      </c>
      <c r="F269" s="92" t="e">
        <f>'報告書（事業主控）'!#REF!</f>
        <v>#REF!</v>
      </c>
      <c r="G269" s="92" t="str">
        <f>IF(ISERROR(VLOOKUP(E269,労務比率,'報告書（事業主控）'!#REF!,FALSE)),"",VLOOKUP(E269,労務比率,'報告書（事業主控）'!#REF!,FALSE))</f>
        <v/>
      </c>
      <c r="H269" s="92" t="str">
        <f>IF(ISERROR(VLOOKUP(E269,労務比率,'報告書（事業主控）'!#REF!+1,FALSE)),"",VLOOKUP(E269,労務比率,'報告書（事業主控）'!#REF!+1,FALSE))</f>
        <v/>
      </c>
      <c r="I269" s="92" t="e">
        <f>'報告書（事業主控）'!#REF!</f>
        <v>#REF!</v>
      </c>
      <c r="J269" s="92" t="e">
        <f>'報告書（事業主控）'!#REF!</f>
        <v>#REF!</v>
      </c>
      <c r="K269" s="92" t="e">
        <f>'報告書（事業主控）'!#REF!</f>
        <v>#REF!</v>
      </c>
      <c r="L269" s="92">
        <f t="shared" si="34"/>
        <v>0</v>
      </c>
      <c r="M269" s="92">
        <f t="shared" si="36"/>
        <v>0</v>
      </c>
      <c r="N269" s="92" t="e">
        <f t="shared" si="35"/>
        <v>#REF!</v>
      </c>
      <c r="O269" s="92" t="e">
        <f t="shared" si="33"/>
        <v>#REF!</v>
      </c>
      <c r="R269" s="92" t="e">
        <f>IF(AND(J269=0,C269&gt;=設定シート!E$85,C269&lt;=設定シート!G$85),1,0)</f>
        <v>#REF!</v>
      </c>
    </row>
    <row r="270" spans="1:18" ht="15" customHeight="1">
      <c r="B270" s="92">
        <v>9</v>
      </c>
      <c r="C270" s="92" t="e">
        <f>'報告書（事業主控）'!#REF!</f>
        <v>#REF!</v>
      </c>
      <c r="E270" s="92" t="e">
        <f>'報告書（事業主控）'!#REF!</f>
        <v>#REF!</v>
      </c>
      <c r="F270" s="92" t="e">
        <f>'報告書（事業主控）'!#REF!</f>
        <v>#REF!</v>
      </c>
      <c r="G270" s="92" t="str">
        <f>IF(ISERROR(VLOOKUP(E270,労務比率,'報告書（事業主控）'!#REF!,FALSE)),"",VLOOKUP(E270,労務比率,'報告書（事業主控）'!#REF!,FALSE))</f>
        <v/>
      </c>
      <c r="H270" s="92" t="str">
        <f>IF(ISERROR(VLOOKUP(E270,労務比率,'報告書（事業主控）'!#REF!+1,FALSE)),"",VLOOKUP(E270,労務比率,'報告書（事業主控）'!#REF!+1,FALSE))</f>
        <v/>
      </c>
      <c r="I270" s="92" t="e">
        <f>'報告書（事業主控）'!#REF!</f>
        <v>#REF!</v>
      </c>
      <c r="J270" s="92" t="e">
        <f>'報告書（事業主控）'!#REF!</f>
        <v>#REF!</v>
      </c>
      <c r="K270" s="92" t="e">
        <f>'報告書（事業主控）'!#REF!</f>
        <v>#REF!</v>
      </c>
      <c r="L270" s="92">
        <f t="shared" si="34"/>
        <v>0</v>
      </c>
      <c r="M270" s="92">
        <f t="shared" si="36"/>
        <v>0</v>
      </c>
      <c r="N270" s="92" t="e">
        <f t="shared" si="35"/>
        <v>#REF!</v>
      </c>
      <c r="O270" s="92" t="e">
        <f t="shared" si="33"/>
        <v>#REF!</v>
      </c>
      <c r="R270" s="92" t="e">
        <f>IF(AND(J270=0,C270&gt;=設定シート!E$85,C270&lt;=設定シート!G$85),1,0)</f>
        <v>#REF!</v>
      </c>
    </row>
    <row r="271" spans="1:18" ht="15" customHeight="1">
      <c r="A271" s="92">
        <v>26</v>
      </c>
      <c r="B271" s="92">
        <v>1</v>
      </c>
      <c r="C271" s="92" t="e">
        <f>'報告書（事業主控）'!#REF!</f>
        <v>#REF!</v>
      </c>
      <c r="E271" s="92" t="e">
        <f>'報告書（事業主控）'!#REF!</f>
        <v>#REF!</v>
      </c>
      <c r="F271" s="92" t="e">
        <f>'報告書（事業主控）'!#REF!</f>
        <v>#REF!</v>
      </c>
      <c r="G271" s="92" t="str">
        <f>IF(ISERROR(VLOOKUP(E271,労務比率,'報告書（事業主控）'!#REF!,FALSE)),"",VLOOKUP(E271,労務比率,'報告書（事業主控）'!#REF!,FALSE))</f>
        <v/>
      </c>
      <c r="H271" s="92" t="str">
        <f>IF(ISERROR(VLOOKUP(E271,労務比率,'報告書（事業主控）'!#REF!+1,FALSE)),"",VLOOKUP(E271,労務比率,'報告書（事業主控）'!#REF!+1,FALSE))</f>
        <v/>
      </c>
      <c r="I271" s="92" t="e">
        <f>'報告書（事業主控）'!#REF!</f>
        <v>#REF!</v>
      </c>
      <c r="J271" s="92" t="e">
        <f>'報告書（事業主控）'!#REF!</f>
        <v>#REF!</v>
      </c>
      <c r="K271" s="92" t="e">
        <f>'報告書（事業主控）'!#REF!</f>
        <v>#REF!</v>
      </c>
      <c r="L271" s="92">
        <f t="shared" si="34"/>
        <v>0</v>
      </c>
      <c r="M271" s="92">
        <f t="shared" si="36"/>
        <v>0</v>
      </c>
      <c r="N271" s="92" t="e">
        <f t="shared" si="35"/>
        <v>#REF!</v>
      </c>
      <c r="O271" s="92" t="e">
        <f t="shared" si="33"/>
        <v>#REF!</v>
      </c>
      <c r="P271" s="92">
        <f>INT(SUMIF(O271:O279,0,I271:I279)*105/108)</f>
        <v>0</v>
      </c>
      <c r="Q271" s="92">
        <f>INT(P271*IF(COUNTIF(R271:R279,1)=0,0,SUMIF(R271:R279,1,G271:G279)/COUNTIF(R271:R279,1))/100)</f>
        <v>0</v>
      </c>
      <c r="R271" s="92" t="e">
        <f>IF(AND(J271=0,C271&gt;=設定シート!E$85,C271&lt;=設定シート!G$85),1,0)</f>
        <v>#REF!</v>
      </c>
    </row>
    <row r="272" spans="1:18" ht="15" customHeight="1">
      <c r="B272" s="92">
        <v>2</v>
      </c>
      <c r="C272" s="92" t="e">
        <f>'報告書（事業主控）'!#REF!</f>
        <v>#REF!</v>
      </c>
      <c r="E272" s="92" t="e">
        <f>'報告書（事業主控）'!#REF!</f>
        <v>#REF!</v>
      </c>
      <c r="F272" s="92" t="e">
        <f>'報告書（事業主控）'!#REF!</f>
        <v>#REF!</v>
      </c>
      <c r="G272" s="92" t="str">
        <f>IF(ISERROR(VLOOKUP(E272,労務比率,'報告書（事業主控）'!#REF!,FALSE)),"",VLOOKUP(E272,労務比率,'報告書（事業主控）'!#REF!,FALSE))</f>
        <v/>
      </c>
      <c r="H272" s="92" t="str">
        <f>IF(ISERROR(VLOOKUP(E272,労務比率,'報告書（事業主控）'!#REF!+1,FALSE)),"",VLOOKUP(E272,労務比率,'報告書（事業主控）'!#REF!+1,FALSE))</f>
        <v/>
      </c>
      <c r="I272" s="92" t="e">
        <f>'報告書（事業主控）'!#REF!</f>
        <v>#REF!</v>
      </c>
      <c r="J272" s="92" t="e">
        <f>'報告書（事業主控）'!#REF!</f>
        <v>#REF!</v>
      </c>
      <c r="K272" s="92" t="e">
        <f>'報告書（事業主控）'!#REF!</f>
        <v>#REF!</v>
      </c>
      <c r="L272" s="92">
        <f t="shared" si="34"/>
        <v>0</v>
      </c>
      <c r="M272" s="92">
        <f t="shared" si="36"/>
        <v>0</v>
      </c>
      <c r="N272" s="92" t="e">
        <f t="shared" si="35"/>
        <v>#REF!</v>
      </c>
      <c r="O272" s="92" t="e">
        <f t="shared" si="33"/>
        <v>#REF!</v>
      </c>
      <c r="R272" s="92" t="e">
        <f>IF(AND(J272=0,C272&gt;=設定シート!E$85,C272&lt;=設定シート!G$85),1,0)</f>
        <v>#REF!</v>
      </c>
    </row>
    <row r="273" spans="1:18" ht="15" customHeight="1">
      <c r="B273" s="92">
        <v>3</v>
      </c>
      <c r="C273" s="92" t="e">
        <f>'報告書（事業主控）'!#REF!</f>
        <v>#REF!</v>
      </c>
      <c r="E273" s="92" t="e">
        <f>'報告書（事業主控）'!#REF!</f>
        <v>#REF!</v>
      </c>
      <c r="F273" s="92" t="e">
        <f>'報告書（事業主控）'!#REF!</f>
        <v>#REF!</v>
      </c>
      <c r="G273" s="92" t="str">
        <f>IF(ISERROR(VLOOKUP(E273,労務比率,'報告書（事業主控）'!#REF!,FALSE)),"",VLOOKUP(E273,労務比率,'報告書（事業主控）'!#REF!,FALSE))</f>
        <v/>
      </c>
      <c r="H273" s="92" t="str">
        <f>IF(ISERROR(VLOOKUP(E273,労務比率,'報告書（事業主控）'!#REF!+1,FALSE)),"",VLOOKUP(E273,労務比率,'報告書（事業主控）'!#REF!+1,FALSE))</f>
        <v/>
      </c>
      <c r="I273" s="92" t="e">
        <f>'報告書（事業主控）'!#REF!</f>
        <v>#REF!</v>
      </c>
      <c r="J273" s="92" t="e">
        <f>'報告書（事業主控）'!#REF!</f>
        <v>#REF!</v>
      </c>
      <c r="K273" s="92" t="e">
        <f>'報告書（事業主控）'!#REF!</f>
        <v>#REF!</v>
      </c>
      <c r="L273" s="92">
        <f t="shared" si="34"/>
        <v>0</v>
      </c>
      <c r="M273" s="92">
        <f t="shared" si="36"/>
        <v>0</v>
      </c>
      <c r="N273" s="92" t="e">
        <f t="shared" si="35"/>
        <v>#REF!</v>
      </c>
      <c r="O273" s="92" t="e">
        <f t="shared" si="33"/>
        <v>#REF!</v>
      </c>
      <c r="R273" s="92" t="e">
        <f>IF(AND(J273=0,C273&gt;=設定シート!E$85,C273&lt;=設定シート!G$85),1,0)</f>
        <v>#REF!</v>
      </c>
    </row>
    <row r="274" spans="1:18" ht="15" customHeight="1">
      <c r="B274" s="92">
        <v>4</v>
      </c>
      <c r="C274" s="92" t="e">
        <f>'報告書（事業主控）'!#REF!</f>
        <v>#REF!</v>
      </c>
      <c r="E274" s="92" t="e">
        <f>'報告書（事業主控）'!#REF!</f>
        <v>#REF!</v>
      </c>
      <c r="F274" s="92" t="e">
        <f>'報告書（事業主控）'!#REF!</f>
        <v>#REF!</v>
      </c>
      <c r="G274" s="92" t="str">
        <f>IF(ISERROR(VLOOKUP(E274,労務比率,'報告書（事業主控）'!#REF!,FALSE)),"",VLOOKUP(E274,労務比率,'報告書（事業主控）'!#REF!,FALSE))</f>
        <v/>
      </c>
      <c r="H274" s="92" t="str">
        <f>IF(ISERROR(VLOOKUP(E274,労務比率,'報告書（事業主控）'!#REF!+1,FALSE)),"",VLOOKUP(E274,労務比率,'報告書（事業主控）'!#REF!+1,FALSE))</f>
        <v/>
      </c>
      <c r="I274" s="92" t="e">
        <f>'報告書（事業主控）'!#REF!</f>
        <v>#REF!</v>
      </c>
      <c r="J274" s="92" t="e">
        <f>'報告書（事業主控）'!#REF!</f>
        <v>#REF!</v>
      </c>
      <c r="K274" s="92" t="e">
        <f>'報告書（事業主控）'!#REF!</f>
        <v>#REF!</v>
      </c>
      <c r="L274" s="92">
        <f t="shared" si="34"/>
        <v>0</v>
      </c>
      <c r="M274" s="92">
        <f t="shared" si="36"/>
        <v>0</v>
      </c>
      <c r="N274" s="92" t="e">
        <f t="shared" si="35"/>
        <v>#REF!</v>
      </c>
      <c r="O274" s="92" t="e">
        <f t="shared" si="33"/>
        <v>#REF!</v>
      </c>
      <c r="R274" s="92" t="e">
        <f>IF(AND(J274=0,C274&gt;=設定シート!E$85,C274&lt;=設定シート!G$85),1,0)</f>
        <v>#REF!</v>
      </c>
    </row>
    <row r="275" spans="1:18" ht="15" customHeight="1">
      <c r="B275" s="92">
        <v>5</v>
      </c>
      <c r="C275" s="92" t="e">
        <f>'報告書（事業主控）'!#REF!</f>
        <v>#REF!</v>
      </c>
      <c r="E275" s="92" t="e">
        <f>'報告書（事業主控）'!#REF!</f>
        <v>#REF!</v>
      </c>
      <c r="F275" s="92" t="e">
        <f>'報告書（事業主控）'!#REF!</f>
        <v>#REF!</v>
      </c>
      <c r="G275" s="92" t="str">
        <f>IF(ISERROR(VLOOKUP(E275,労務比率,'報告書（事業主控）'!#REF!,FALSE)),"",VLOOKUP(E275,労務比率,'報告書（事業主控）'!#REF!,FALSE))</f>
        <v/>
      </c>
      <c r="H275" s="92" t="str">
        <f>IF(ISERROR(VLOOKUP(E275,労務比率,'報告書（事業主控）'!#REF!+1,FALSE)),"",VLOOKUP(E275,労務比率,'報告書（事業主控）'!#REF!+1,FALSE))</f>
        <v/>
      </c>
      <c r="I275" s="92" t="e">
        <f>'報告書（事業主控）'!#REF!</f>
        <v>#REF!</v>
      </c>
      <c r="J275" s="92" t="e">
        <f>'報告書（事業主控）'!#REF!</f>
        <v>#REF!</v>
      </c>
      <c r="K275" s="92" t="e">
        <f>'報告書（事業主控）'!#REF!</f>
        <v>#REF!</v>
      </c>
      <c r="L275" s="92">
        <f t="shared" si="34"/>
        <v>0</v>
      </c>
      <c r="M275" s="92">
        <f t="shared" si="36"/>
        <v>0</v>
      </c>
      <c r="N275" s="92" t="e">
        <f t="shared" si="35"/>
        <v>#REF!</v>
      </c>
      <c r="O275" s="92" t="e">
        <f t="shared" si="33"/>
        <v>#REF!</v>
      </c>
      <c r="R275" s="92" t="e">
        <f>IF(AND(J275=0,C275&gt;=設定シート!E$85,C275&lt;=設定シート!G$85),1,0)</f>
        <v>#REF!</v>
      </c>
    </row>
    <row r="276" spans="1:18" ht="15" customHeight="1">
      <c r="B276" s="92">
        <v>6</v>
      </c>
      <c r="C276" s="92" t="e">
        <f>'報告書（事業主控）'!#REF!</f>
        <v>#REF!</v>
      </c>
      <c r="E276" s="92" t="e">
        <f>'報告書（事業主控）'!#REF!</f>
        <v>#REF!</v>
      </c>
      <c r="F276" s="92" t="e">
        <f>'報告書（事業主控）'!#REF!</f>
        <v>#REF!</v>
      </c>
      <c r="G276" s="92" t="str">
        <f>IF(ISERROR(VLOOKUP(E276,労務比率,'報告書（事業主控）'!#REF!,FALSE)),"",VLOOKUP(E276,労務比率,'報告書（事業主控）'!#REF!,FALSE))</f>
        <v/>
      </c>
      <c r="H276" s="92" t="str">
        <f>IF(ISERROR(VLOOKUP(E276,労務比率,'報告書（事業主控）'!#REF!+1,FALSE)),"",VLOOKUP(E276,労務比率,'報告書（事業主控）'!#REF!+1,FALSE))</f>
        <v/>
      </c>
      <c r="I276" s="92" t="e">
        <f>'報告書（事業主控）'!#REF!</f>
        <v>#REF!</v>
      </c>
      <c r="J276" s="92" t="e">
        <f>'報告書（事業主控）'!#REF!</f>
        <v>#REF!</v>
      </c>
      <c r="K276" s="92" t="e">
        <f>'報告書（事業主控）'!#REF!</f>
        <v>#REF!</v>
      </c>
      <c r="L276" s="92">
        <f t="shared" si="34"/>
        <v>0</v>
      </c>
      <c r="M276" s="92">
        <f t="shared" si="36"/>
        <v>0</v>
      </c>
      <c r="N276" s="92" t="e">
        <f t="shared" si="35"/>
        <v>#REF!</v>
      </c>
      <c r="O276" s="92" t="e">
        <f t="shared" si="33"/>
        <v>#REF!</v>
      </c>
      <c r="R276" s="92" t="e">
        <f>IF(AND(J276=0,C276&gt;=設定シート!E$85,C276&lt;=設定シート!G$85),1,0)</f>
        <v>#REF!</v>
      </c>
    </row>
    <row r="277" spans="1:18" ht="15" customHeight="1">
      <c r="B277" s="92">
        <v>7</v>
      </c>
      <c r="C277" s="92" t="e">
        <f>'報告書（事業主控）'!#REF!</f>
        <v>#REF!</v>
      </c>
      <c r="E277" s="92" t="e">
        <f>'報告書（事業主控）'!#REF!</f>
        <v>#REF!</v>
      </c>
      <c r="F277" s="92" t="e">
        <f>'報告書（事業主控）'!#REF!</f>
        <v>#REF!</v>
      </c>
      <c r="G277" s="92" t="str">
        <f>IF(ISERROR(VLOOKUP(E277,労務比率,'報告書（事業主控）'!#REF!,FALSE)),"",VLOOKUP(E277,労務比率,'報告書（事業主控）'!#REF!,FALSE))</f>
        <v/>
      </c>
      <c r="H277" s="92" t="str">
        <f>IF(ISERROR(VLOOKUP(E277,労務比率,'報告書（事業主控）'!#REF!+1,FALSE)),"",VLOOKUP(E277,労務比率,'報告書（事業主控）'!#REF!+1,FALSE))</f>
        <v/>
      </c>
      <c r="I277" s="92" t="e">
        <f>'報告書（事業主控）'!#REF!</f>
        <v>#REF!</v>
      </c>
      <c r="J277" s="92" t="e">
        <f>'報告書（事業主控）'!#REF!</f>
        <v>#REF!</v>
      </c>
      <c r="K277" s="92" t="e">
        <f>'報告書（事業主控）'!#REF!</f>
        <v>#REF!</v>
      </c>
      <c r="L277" s="92">
        <f t="shared" si="34"/>
        <v>0</v>
      </c>
      <c r="M277" s="92">
        <f t="shared" si="36"/>
        <v>0</v>
      </c>
      <c r="N277" s="92" t="e">
        <f t="shared" si="35"/>
        <v>#REF!</v>
      </c>
      <c r="O277" s="92" t="e">
        <f t="shared" ref="O277:O315" si="37">IF(I277=N277,IF(ISERROR(ROUNDDOWN(I277*G277/100,0)+K277),0,ROUNDDOWN(I277*G277/100,0)+K277),0)</f>
        <v>#REF!</v>
      </c>
      <c r="R277" s="92" t="e">
        <f>IF(AND(J277=0,C277&gt;=設定シート!E$85,C277&lt;=設定シート!G$85),1,0)</f>
        <v>#REF!</v>
      </c>
    </row>
    <row r="278" spans="1:18" ht="15" customHeight="1">
      <c r="B278" s="92">
        <v>8</v>
      </c>
      <c r="C278" s="92" t="e">
        <f>'報告書（事業主控）'!#REF!</f>
        <v>#REF!</v>
      </c>
      <c r="E278" s="92" t="e">
        <f>'報告書（事業主控）'!#REF!</f>
        <v>#REF!</v>
      </c>
      <c r="F278" s="92" t="e">
        <f>'報告書（事業主控）'!#REF!</f>
        <v>#REF!</v>
      </c>
      <c r="G278" s="92" t="str">
        <f>IF(ISERROR(VLOOKUP(E278,労務比率,'報告書（事業主控）'!#REF!,FALSE)),"",VLOOKUP(E278,労務比率,'報告書（事業主控）'!#REF!,FALSE))</f>
        <v/>
      </c>
      <c r="H278" s="92" t="str">
        <f>IF(ISERROR(VLOOKUP(E278,労務比率,'報告書（事業主控）'!#REF!+1,FALSE)),"",VLOOKUP(E278,労務比率,'報告書（事業主控）'!#REF!+1,FALSE))</f>
        <v/>
      </c>
      <c r="I278" s="92" t="e">
        <f>'報告書（事業主控）'!#REF!</f>
        <v>#REF!</v>
      </c>
      <c r="J278" s="92" t="e">
        <f>'報告書（事業主控）'!#REF!</f>
        <v>#REF!</v>
      </c>
      <c r="K278" s="92" t="e">
        <f>'報告書（事業主控）'!#REF!</f>
        <v>#REF!</v>
      </c>
      <c r="L278" s="92">
        <f t="shared" si="34"/>
        <v>0</v>
      </c>
      <c r="M278" s="92">
        <f t="shared" si="36"/>
        <v>0</v>
      </c>
      <c r="N278" s="92" t="e">
        <f t="shared" si="35"/>
        <v>#REF!</v>
      </c>
      <c r="O278" s="92" t="e">
        <f t="shared" si="37"/>
        <v>#REF!</v>
      </c>
      <c r="R278" s="92" t="e">
        <f>IF(AND(J278=0,C278&gt;=設定シート!E$85,C278&lt;=設定シート!G$85),1,0)</f>
        <v>#REF!</v>
      </c>
    </row>
    <row r="279" spans="1:18" ht="15" customHeight="1">
      <c r="B279" s="92">
        <v>9</v>
      </c>
      <c r="C279" s="92" t="e">
        <f>'報告書（事業主控）'!#REF!</f>
        <v>#REF!</v>
      </c>
      <c r="E279" s="92" t="e">
        <f>'報告書（事業主控）'!#REF!</f>
        <v>#REF!</v>
      </c>
      <c r="F279" s="92" t="e">
        <f>'報告書（事業主控）'!#REF!</f>
        <v>#REF!</v>
      </c>
      <c r="G279" s="92" t="str">
        <f>IF(ISERROR(VLOOKUP(E279,労務比率,'報告書（事業主控）'!#REF!,FALSE)),"",VLOOKUP(E279,労務比率,'報告書（事業主控）'!#REF!,FALSE))</f>
        <v/>
      </c>
      <c r="H279" s="92" t="str">
        <f>IF(ISERROR(VLOOKUP(E279,労務比率,'報告書（事業主控）'!#REF!+1,FALSE)),"",VLOOKUP(E279,労務比率,'報告書（事業主控）'!#REF!+1,FALSE))</f>
        <v/>
      </c>
      <c r="I279" s="92" t="e">
        <f>'報告書（事業主控）'!#REF!</f>
        <v>#REF!</v>
      </c>
      <c r="J279" s="92" t="e">
        <f>'報告書（事業主控）'!#REF!</f>
        <v>#REF!</v>
      </c>
      <c r="K279" s="92" t="e">
        <f>'報告書（事業主控）'!#REF!</f>
        <v>#REF!</v>
      </c>
      <c r="L279" s="92">
        <f t="shared" si="34"/>
        <v>0</v>
      </c>
      <c r="M279" s="92">
        <f t="shared" si="36"/>
        <v>0</v>
      </c>
      <c r="N279" s="92" t="e">
        <f t="shared" si="35"/>
        <v>#REF!</v>
      </c>
      <c r="O279" s="92" t="e">
        <f t="shared" si="37"/>
        <v>#REF!</v>
      </c>
      <c r="R279" s="92" t="e">
        <f>IF(AND(J279=0,C279&gt;=設定シート!E$85,C279&lt;=設定シート!G$85),1,0)</f>
        <v>#REF!</v>
      </c>
    </row>
    <row r="280" spans="1:18" ht="15" customHeight="1">
      <c r="A280" s="92">
        <v>27</v>
      </c>
      <c r="B280" s="92">
        <v>1</v>
      </c>
      <c r="C280" s="92" t="e">
        <f>'報告書（事業主控）'!#REF!</f>
        <v>#REF!</v>
      </c>
      <c r="E280" s="92" t="e">
        <f>'報告書（事業主控）'!#REF!</f>
        <v>#REF!</v>
      </c>
      <c r="F280" s="92" t="e">
        <f>'報告書（事業主控）'!#REF!</f>
        <v>#REF!</v>
      </c>
      <c r="G280" s="92" t="str">
        <f>IF(ISERROR(VLOOKUP(E280,労務比率,'報告書（事業主控）'!#REF!,FALSE)),"",VLOOKUP(E280,労務比率,'報告書（事業主控）'!#REF!,FALSE))</f>
        <v/>
      </c>
      <c r="H280" s="92" t="str">
        <f>IF(ISERROR(VLOOKUP(E280,労務比率,'報告書（事業主控）'!#REF!+1,FALSE)),"",VLOOKUP(E280,労務比率,'報告書（事業主控）'!#REF!+1,FALSE))</f>
        <v/>
      </c>
      <c r="I280" s="92" t="e">
        <f>'報告書（事業主控）'!#REF!</f>
        <v>#REF!</v>
      </c>
      <c r="J280" s="92" t="e">
        <f>'報告書（事業主控）'!#REF!</f>
        <v>#REF!</v>
      </c>
      <c r="K280" s="92" t="e">
        <f>'報告書（事業主控）'!#REF!</f>
        <v>#REF!</v>
      </c>
      <c r="L280" s="92">
        <f t="shared" si="34"/>
        <v>0</v>
      </c>
      <c r="M280" s="92">
        <f t="shared" si="36"/>
        <v>0</v>
      </c>
      <c r="N280" s="92" t="e">
        <f t="shared" si="35"/>
        <v>#REF!</v>
      </c>
      <c r="O280" s="92" t="e">
        <f t="shared" si="37"/>
        <v>#REF!</v>
      </c>
      <c r="P280" s="92">
        <f>INT(SUMIF(O280:O288,0,I280:I288)*105/108)</f>
        <v>0</v>
      </c>
      <c r="Q280" s="92">
        <f>INT(P280*IF(COUNTIF(R280:R288,1)=0,0,SUMIF(R280:R288,1,G280:G288)/COUNTIF(R280:R288,1))/100)</f>
        <v>0</v>
      </c>
      <c r="R280" s="92" t="e">
        <f>IF(AND(J280=0,C280&gt;=設定シート!E$85,C280&lt;=設定シート!G$85),1,0)</f>
        <v>#REF!</v>
      </c>
    </row>
    <row r="281" spans="1:18" ht="15" customHeight="1">
      <c r="B281" s="92">
        <v>2</v>
      </c>
      <c r="C281" s="92" t="e">
        <f>'報告書（事業主控）'!#REF!</f>
        <v>#REF!</v>
      </c>
      <c r="E281" s="92" t="e">
        <f>'報告書（事業主控）'!#REF!</f>
        <v>#REF!</v>
      </c>
      <c r="F281" s="92" t="e">
        <f>'報告書（事業主控）'!#REF!</f>
        <v>#REF!</v>
      </c>
      <c r="G281" s="92" t="str">
        <f>IF(ISERROR(VLOOKUP(E281,労務比率,'報告書（事業主控）'!#REF!,FALSE)),"",VLOOKUP(E281,労務比率,'報告書（事業主控）'!#REF!,FALSE))</f>
        <v/>
      </c>
      <c r="H281" s="92" t="str">
        <f>IF(ISERROR(VLOOKUP(E281,労務比率,'報告書（事業主控）'!#REF!+1,FALSE)),"",VLOOKUP(E281,労務比率,'報告書（事業主控）'!#REF!+1,FALSE))</f>
        <v/>
      </c>
      <c r="I281" s="92" t="e">
        <f>'報告書（事業主控）'!#REF!</f>
        <v>#REF!</v>
      </c>
      <c r="J281" s="92" t="e">
        <f>'報告書（事業主控）'!#REF!</f>
        <v>#REF!</v>
      </c>
      <c r="K281" s="92" t="e">
        <f>'報告書（事業主控）'!#REF!</f>
        <v>#REF!</v>
      </c>
      <c r="L281" s="92">
        <f t="shared" si="34"/>
        <v>0</v>
      </c>
      <c r="M281" s="92">
        <f t="shared" si="36"/>
        <v>0</v>
      </c>
      <c r="N281" s="92" t="e">
        <f t="shared" si="35"/>
        <v>#REF!</v>
      </c>
      <c r="O281" s="92" t="e">
        <f t="shared" si="37"/>
        <v>#REF!</v>
      </c>
      <c r="R281" s="92" t="e">
        <f>IF(AND(J281=0,C281&gt;=設定シート!E$85,C281&lt;=設定シート!G$85),1,0)</f>
        <v>#REF!</v>
      </c>
    </row>
    <row r="282" spans="1:18" ht="15" customHeight="1">
      <c r="B282" s="92">
        <v>3</v>
      </c>
      <c r="C282" s="92" t="e">
        <f>'報告書（事業主控）'!#REF!</f>
        <v>#REF!</v>
      </c>
      <c r="E282" s="92" t="e">
        <f>'報告書（事業主控）'!#REF!</f>
        <v>#REF!</v>
      </c>
      <c r="F282" s="92" t="e">
        <f>'報告書（事業主控）'!#REF!</f>
        <v>#REF!</v>
      </c>
      <c r="G282" s="92" t="str">
        <f>IF(ISERROR(VLOOKUP(E282,労務比率,'報告書（事業主控）'!#REF!,FALSE)),"",VLOOKUP(E282,労務比率,'報告書（事業主控）'!#REF!,FALSE))</f>
        <v/>
      </c>
      <c r="H282" s="92" t="str">
        <f>IF(ISERROR(VLOOKUP(E282,労務比率,'報告書（事業主控）'!#REF!+1,FALSE)),"",VLOOKUP(E282,労務比率,'報告書（事業主控）'!#REF!+1,FALSE))</f>
        <v/>
      </c>
      <c r="I282" s="92" t="e">
        <f>'報告書（事業主控）'!#REF!</f>
        <v>#REF!</v>
      </c>
      <c r="J282" s="92" t="e">
        <f>'報告書（事業主控）'!#REF!</f>
        <v>#REF!</v>
      </c>
      <c r="K282" s="92" t="e">
        <f>'報告書（事業主控）'!#REF!</f>
        <v>#REF!</v>
      </c>
      <c r="L282" s="92">
        <f t="shared" si="34"/>
        <v>0</v>
      </c>
      <c r="M282" s="92">
        <f t="shared" si="36"/>
        <v>0</v>
      </c>
      <c r="N282" s="92" t="e">
        <f t="shared" si="35"/>
        <v>#REF!</v>
      </c>
      <c r="O282" s="92" t="e">
        <f t="shared" si="37"/>
        <v>#REF!</v>
      </c>
      <c r="R282" s="92" t="e">
        <f>IF(AND(J282=0,C282&gt;=設定シート!E$85,C282&lt;=設定シート!G$85),1,0)</f>
        <v>#REF!</v>
      </c>
    </row>
    <row r="283" spans="1:18" ht="15" customHeight="1">
      <c r="B283" s="92">
        <v>4</v>
      </c>
      <c r="C283" s="92" t="e">
        <f>'報告書（事業主控）'!#REF!</f>
        <v>#REF!</v>
      </c>
      <c r="E283" s="92" t="e">
        <f>'報告書（事業主控）'!#REF!</f>
        <v>#REF!</v>
      </c>
      <c r="F283" s="92" t="e">
        <f>'報告書（事業主控）'!#REF!</f>
        <v>#REF!</v>
      </c>
      <c r="G283" s="92" t="str">
        <f>IF(ISERROR(VLOOKUP(E283,労務比率,'報告書（事業主控）'!#REF!,FALSE)),"",VLOOKUP(E283,労務比率,'報告書（事業主控）'!#REF!,FALSE))</f>
        <v/>
      </c>
      <c r="H283" s="92" t="str">
        <f>IF(ISERROR(VLOOKUP(E283,労務比率,'報告書（事業主控）'!#REF!+1,FALSE)),"",VLOOKUP(E283,労務比率,'報告書（事業主控）'!#REF!+1,FALSE))</f>
        <v/>
      </c>
      <c r="I283" s="92" t="e">
        <f>'報告書（事業主控）'!#REF!</f>
        <v>#REF!</v>
      </c>
      <c r="J283" s="92" t="e">
        <f>'報告書（事業主控）'!#REF!</f>
        <v>#REF!</v>
      </c>
      <c r="K283" s="92" t="e">
        <f>'報告書（事業主控）'!#REF!</f>
        <v>#REF!</v>
      </c>
      <c r="L283" s="92">
        <f t="shared" si="34"/>
        <v>0</v>
      </c>
      <c r="M283" s="92">
        <f t="shared" si="36"/>
        <v>0</v>
      </c>
      <c r="N283" s="92" t="e">
        <f t="shared" si="35"/>
        <v>#REF!</v>
      </c>
      <c r="O283" s="92" t="e">
        <f t="shared" si="37"/>
        <v>#REF!</v>
      </c>
      <c r="R283" s="92" t="e">
        <f>IF(AND(J283=0,C283&gt;=設定シート!E$85,C283&lt;=設定シート!G$85),1,0)</f>
        <v>#REF!</v>
      </c>
    </row>
    <row r="284" spans="1:18" ht="15" customHeight="1">
      <c r="B284" s="92">
        <v>5</v>
      </c>
      <c r="C284" s="92" t="e">
        <f>'報告書（事業主控）'!#REF!</f>
        <v>#REF!</v>
      </c>
      <c r="E284" s="92" t="e">
        <f>'報告書（事業主控）'!#REF!</f>
        <v>#REF!</v>
      </c>
      <c r="F284" s="92" t="e">
        <f>'報告書（事業主控）'!#REF!</f>
        <v>#REF!</v>
      </c>
      <c r="G284" s="92" t="str">
        <f>IF(ISERROR(VLOOKUP(E284,労務比率,'報告書（事業主控）'!#REF!,FALSE)),"",VLOOKUP(E284,労務比率,'報告書（事業主控）'!#REF!,FALSE))</f>
        <v/>
      </c>
      <c r="H284" s="92" t="str">
        <f>IF(ISERROR(VLOOKUP(E284,労務比率,'報告書（事業主控）'!#REF!+1,FALSE)),"",VLOOKUP(E284,労務比率,'報告書（事業主控）'!#REF!+1,FALSE))</f>
        <v/>
      </c>
      <c r="I284" s="92" t="e">
        <f>'報告書（事業主控）'!#REF!</f>
        <v>#REF!</v>
      </c>
      <c r="J284" s="92" t="e">
        <f>'報告書（事業主控）'!#REF!</f>
        <v>#REF!</v>
      </c>
      <c r="K284" s="92" t="e">
        <f>'報告書（事業主控）'!#REF!</f>
        <v>#REF!</v>
      </c>
      <c r="L284" s="92">
        <f t="shared" si="34"/>
        <v>0</v>
      </c>
      <c r="M284" s="92">
        <f t="shared" si="36"/>
        <v>0</v>
      </c>
      <c r="N284" s="92" t="e">
        <f t="shared" si="35"/>
        <v>#REF!</v>
      </c>
      <c r="O284" s="92" t="e">
        <f t="shared" si="37"/>
        <v>#REF!</v>
      </c>
      <c r="R284" s="92" t="e">
        <f>IF(AND(J284=0,C284&gt;=設定シート!E$85,C284&lt;=設定シート!G$85),1,0)</f>
        <v>#REF!</v>
      </c>
    </row>
    <row r="285" spans="1:18" ht="15" customHeight="1">
      <c r="B285" s="92">
        <v>6</v>
      </c>
      <c r="C285" s="92" t="e">
        <f>'報告書（事業主控）'!#REF!</f>
        <v>#REF!</v>
      </c>
      <c r="E285" s="92" t="e">
        <f>'報告書（事業主控）'!#REF!</f>
        <v>#REF!</v>
      </c>
      <c r="F285" s="92" t="e">
        <f>'報告書（事業主控）'!#REF!</f>
        <v>#REF!</v>
      </c>
      <c r="G285" s="92" t="str">
        <f>IF(ISERROR(VLOOKUP(E285,労務比率,'報告書（事業主控）'!#REF!,FALSE)),"",VLOOKUP(E285,労務比率,'報告書（事業主控）'!#REF!,FALSE))</f>
        <v/>
      </c>
      <c r="H285" s="92" t="str">
        <f>IF(ISERROR(VLOOKUP(E285,労務比率,'報告書（事業主控）'!#REF!+1,FALSE)),"",VLOOKUP(E285,労務比率,'報告書（事業主控）'!#REF!+1,FALSE))</f>
        <v/>
      </c>
      <c r="I285" s="92" t="e">
        <f>'報告書（事業主控）'!#REF!</f>
        <v>#REF!</v>
      </c>
      <c r="J285" s="92" t="e">
        <f>'報告書（事業主控）'!#REF!</f>
        <v>#REF!</v>
      </c>
      <c r="K285" s="92" t="e">
        <f>'報告書（事業主控）'!#REF!</f>
        <v>#REF!</v>
      </c>
      <c r="L285" s="92">
        <f t="shared" si="34"/>
        <v>0</v>
      </c>
      <c r="M285" s="92">
        <f t="shared" si="36"/>
        <v>0</v>
      </c>
      <c r="N285" s="92" t="e">
        <f t="shared" si="35"/>
        <v>#REF!</v>
      </c>
      <c r="O285" s="92" t="e">
        <f t="shared" si="37"/>
        <v>#REF!</v>
      </c>
      <c r="R285" s="92" t="e">
        <f>IF(AND(J285=0,C285&gt;=設定シート!E$85,C285&lt;=設定シート!G$85),1,0)</f>
        <v>#REF!</v>
      </c>
    </row>
    <row r="286" spans="1:18" ht="15" customHeight="1">
      <c r="B286" s="92">
        <v>7</v>
      </c>
      <c r="C286" s="92" t="e">
        <f>'報告書（事業主控）'!#REF!</f>
        <v>#REF!</v>
      </c>
      <c r="E286" s="92" t="e">
        <f>'報告書（事業主控）'!#REF!</f>
        <v>#REF!</v>
      </c>
      <c r="F286" s="92" t="e">
        <f>'報告書（事業主控）'!#REF!</f>
        <v>#REF!</v>
      </c>
      <c r="G286" s="92" t="str">
        <f>IF(ISERROR(VLOOKUP(E286,労務比率,'報告書（事業主控）'!#REF!,FALSE)),"",VLOOKUP(E286,労務比率,'報告書（事業主控）'!#REF!,FALSE))</f>
        <v/>
      </c>
      <c r="H286" s="92" t="str">
        <f>IF(ISERROR(VLOOKUP(E286,労務比率,'報告書（事業主控）'!#REF!+1,FALSE)),"",VLOOKUP(E286,労務比率,'報告書（事業主控）'!#REF!+1,FALSE))</f>
        <v/>
      </c>
      <c r="I286" s="92" t="e">
        <f>'報告書（事業主控）'!#REF!</f>
        <v>#REF!</v>
      </c>
      <c r="J286" s="92" t="e">
        <f>'報告書（事業主控）'!#REF!</f>
        <v>#REF!</v>
      </c>
      <c r="K286" s="92" t="e">
        <f>'報告書（事業主控）'!#REF!</f>
        <v>#REF!</v>
      </c>
      <c r="L286" s="92">
        <f t="shared" si="34"/>
        <v>0</v>
      </c>
      <c r="M286" s="92">
        <f t="shared" si="36"/>
        <v>0</v>
      </c>
      <c r="N286" s="92" t="e">
        <f t="shared" si="35"/>
        <v>#REF!</v>
      </c>
      <c r="O286" s="92" t="e">
        <f t="shared" si="37"/>
        <v>#REF!</v>
      </c>
      <c r="R286" s="92" t="e">
        <f>IF(AND(J286=0,C286&gt;=設定シート!E$85,C286&lt;=設定シート!G$85),1,0)</f>
        <v>#REF!</v>
      </c>
    </row>
    <row r="287" spans="1:18" ht="15" customHeight="1">
      <c r="B287" s="92">
        <v>8</v>
      </c>
      <c r="C287" s="92" t="e">
        <f>'報告書（事業主控）'!#REF!</f>
        <v>#REF!</v>
      </c>
      <c r="E287" s="92" t="e">
        <f>'報告書（事業主控）'!#REF!</f>
        <v>#REF!</v>
      </c>
      <c r="F287" s="92" t="e">
        <f>'報告書（事業主控）'!#REF!</f>
        <v>#REF!</v>
      </c>
      <c r="G287" s="92" t="str">
        <f>IF(ISERROR(VLOOKUP(E287,労務比率,'報告書（事業主控）'!#REF!,FALSE)),"",VLOOKUP(E287,労務比率,'報告書（事業主控）'!#REF!,FALSE))</f>
        <v/>
      </c>
      <c r="H287" s="92" t="str">
        <f>IF(ISERROR(VLOOKUP(E287,労務比率,'報告書（事業主控）'!#REF!+1,FALSE)),"",VLOOKUP(E287,労務比率,'報告書（事業主控）'!#REF!+1,FALSE))</f>
        <v/>
      </c>
      <c r="I287" s="92" t="e">
        <f>'報告書（事業主控）'!#REF!</f>
        <v>#REF!</v>
      </c>
      <c r="J287" s="92" t="e">
        <f>'報告書（事業主控）'!#REF!</f>
        <v>#REF!</v>
      </c>
      <c r="K287" s="92" t="e">
        <f>'報告書（事業主控）'!#REF!</f>
        <v>#REF!</v>
      </c>
      <c r="L287" s="92">
        <f t="shared" si="34"/>
        <v>0</v>
      </c>
      <c r="M287" s="92">
        <f t="shared" si="36"/>
        <v>0</v>
      </c>
      <c r="N287" s="92" t="e">
        <f t="shared" si="35"/>
        <v>#REF!</v>
      </c>
      <c r="O287" s="92" t="e">
        <f t="shared" si="37"/>
        <v>#REF!</v>
      </c>
      <c r="R287" s="92" t="e">
        <f>IF(AND(J287=0,C287&gt;=設定シート!E$85,C287&lt;=設定シート!G$85),1,0)</f>
        <v>#REF!</v>
      </c>
    </row>
    <row r="288" spans="1:18" ht="15" customHeight="1">
      <c r="B288" s="92">
        <v>9</v>
      </c>
      <c r="C288" s="92" t="e">
        <f>'報告書（事業主控）'!#REF!</f>
        <v>#REF!</v>
      </c>
      <c r="E288" s="92" t="e">
        <f>'報告書（事業主控）'!#REF!</f>
        <v>#REF!</v>
      </c>
      <c r="F288" s="92" t="e">
        <f>'報告書（事業主控）'!#REF!</f>
        <v>#REF!</v>
      </c>
      <c r="G288" s="92" t="str">
        <f>IF(ISERROR(VLOOKUP(E288,労務比率,'報告書（事業主控）'!#REF!,FALSE)),"",VLOOKUP(E288,労務比率,'報告書（事業主控）'!#REF!,FALSE))</f>
        <v/>
      </c>
      <c r="H288" s="92" t="str">
        <f>IF(ISERROR(VLOOKUP(E288,労務比率,'報告書（事業主控）'!#REF!+1,FALSE)),"",VLOOKUP(E288,労務比率,'報告書（事業主控）'!#REF!+1,FALSE))</f>
        <v/>
      </c>
      <c r="I288" s="92" t="e">
        <f>'報告書（事業主控）'!#REF!</f>
        <v>#REF!</v>
      </c>
      <c r="J288" s="92" t="e">
        <f>'報告書（事業主控）'!#REF!</f>
        <v>#REF!</v>
      </c>
      <c r="K288" s="92" t="e">
        <f>'報告書（事業主控）'!#REF!</f>
        <v>#REF!</v>
      </c>
      <c r="L288" s="92">
        <f t="shared" si="34"/>
        <v>0</v>
      </c>
      <c r="M288" s="92">
        <f t="shared" si="36"/>
        <v>0</v>
      </c>
      <c r="N288" s="92" t="e">
        <f t="shared" si="35"/>
        <v>#REF!</v>
      </c>
      <c r="O288" s="92" t="e">
        <f t="shared" si="37"/>
        <v>#REF!</v>
      </c>
      <c r="R288" s="92" t="e">
        <f>IF(AND(J288=0,C288&gt;=設定シート!E$85,C288&lt;=設定シート!G$85),1,0)</f>
        <v>#REF!</v>
      </c>
    </row>
    <row r="289" spans="1:18" ht="15" customHeight="1">
      <c r="A289" s="92">
        <v>28</v>
      </c>
      <c r="B289" s="92">
        <v>1</v>
      </c>
      <c r="C289" s="92" t="e">
        <f>'報告書（事業主控）'!#REF!</f>
        <v>#REF!</v>
      </c>
      <c r="E289" s="92" t="e">
        <f>'報告書（事業主控）'!#REF!</f>
        <v>#REF!</v>
      </c>
      <c r="F289" s="92" t="e">
        <f>'報告書（事業主控）'!#REF!</f>
        <v>#REF!</v>
      </c>
      <c r="G289" s="92" t="str">
        <f>IF(ISERROR(VLOOKUP(E289,労務比率,'報告書（事業主控）'!#REF!,FALSE)),"",VLOOKUP(E289,労務比率,'報告書（事業主控）'!#REF!,FALSE))</f>
        <v/>
      </c>
      <c r="H289" s="92" t="str">
        <f>IF(ISERROR(VLOOKUP(E289,労務比率,'報告書（事業主控）'!#REF!+1,FALSE)),"",VLOOKUP(E289,労務比率,'報告書（事業主控）'!#REF!+1,FALSE))</f>
        <v/>
      </c>
      <c r="I289" s="92" t="e">
        <f>'報告書（事業主控）'!#REF!</f>
        <v>#REF!</v>
      </c>
      <c r="J289" s="92" t="e">
        <f>'報告書（事業主控）'!#REF!</f>
        <v>#REF!</v>
      </c>
      <c r="K289" s="92" t="e">
        <f>'報告書（事業主控）'!#REF!</f>
        <v>#REF!</v>
      </c>
      <c r="L289" s="92">
        <f t="shared" si="34"/>
        <v>0</v>
      </c>
      <c r="M289" s="92">
        <f t="shared" si="36"/>
        <v>0</v>
      </c>
      <c r="N289" s="92" t="e">
        <f t="shared" si="35"/>
        <v>#REF!</v>
      </c>
      <c r="O289" s="92" t="e">
        <f t="shared" si="37"/>
        <v>#REF!</v>
      </c>
      <c r="P289" s="92">
        <f>INT(SUMIF(O289:O297,0,I289:I297)*105/108)</f>
        <v>0</v>
      </c>
      <c r="Q289" s="92">
        <f>INT(P289*IF(COUNTIF(R289:R297,1)=0,0,SUMIF(R289:R297,1,G289:G297)/COUNTIF(R289:R297,1))/100)</f>
        <v>0</v>
      </c>
      <c r="R289" s="92" t="e">
        <f>IF(AND(J289=0,C289&gt;=設定シート!E$85,C289&lt;=設定シート!G$85),1,0)</f>
        <v>#REF!</v>
      </c>
    </row>
    <row r="290" spans="1:18" ht="15" customHeight="1">
      <c r="B290" s="92">
        <v>2</v>
      </c>
      <c r="C290" s="92" t="e">
        <f>'報告書（事業主控）'!#REF!</f>
        <v>#REF!</v>
      </c>
      <c r="E290" s="92" t="e">
        <f>'報告書（事業主控）'!#REF!</f>
        <v>#REF!</v>
      </c>
      <c r="F290" s="92" t="e">
        <f>'報告書（事業主控）'!#REF!</f>
        <v>#REF!</v>
      </c>
      <c r="G290" s="92" t="str">
        <f>IF(ISERROR(VLOOKUP(E290,労務比率,'報告書（事業主控）'!#REF!,FALSE)),"",VLOOKUP(E290,労務比率,'報告書（事業主控）'!#REF!,FALSE))</f>
        <v/>
      </c>
      <c r="H290" s="92" t="str">
        <f>IF(ISERROR(VLOOKUP(E290,労務比率,'報告書（事業主控）'!#REF!+1,FALSE)),"",VLOOKUP(E290,労務比率,'報告書（事業主控）'!#REF!+1,FALSE))</f>
        <v/>
      </c>
      <c r="I290" s="92" t="e">
        <f>'報告書（事業主控）'!#REF!</f>
        <v>#REF!</v>
      </c>
      <c r="J290" s="92" t="e">
        <f>'報告書（事業主控）'!#REF!</f>
        <v>#REF!</v>
      </c>
      <c r="K290" s="92" t="e">
        <f>'報告書（事業主控）'!#REF!</f>
        <v>#REF!</v>
      </c>
      <c r="L290" s="92">
        <f t="shared" si="34"/>
        <v>0</v>
      </c>
      <c r="M290" s="92">
        <f t="shared" si="36"/>
        <v>0</v>
      </c>
      <c r="N290" s="92" t="e">
        <f t="shared" si="35"/>
        <v>#REF!</v>
      </c>
      <c r="O290" s="92" t="e">
        <f t="shared" si="37"/>
        <v>#REF!</v>
      </c>
      <c r="R290" s="92" t="e">
        <f>IF(AND(J290=0,C290&gt;=設定シート!E$85,C290&lt;=設定シート!G$85),1,0)</f>
        <v>#REF!</v>
      </c>
    </row>
    <row r="291" spans="1:18" ht="15" customHeight="1">
      <c r="B291" s="92">
        <v>3</v>
      </c>
      <c r="C291" s="92" t="e">
        <f>'報告書（事業主控）'!#REF!</f>
        <v>#REF!</v>
      </c>
      <c r="E291" s="92" t="e">
        <f>'報告書（事業主控）'!#REF!</f>
        <v>#REF!</v>
      </c>
      <c r="F291" s="92" t="e">
        <f>'報告書（事業主控）'!#REF!</f>
        <v>#REF!</v>
      </c>
      <c r="G291" s="92" t="str">
        <f>IF(ISERROR(VLOOKUP(E291,労務比率,'報告書（事業主控）'!#REF!,FALSE)),"",VLOOKUP(E291,労務比率,'報告書（事業主控）'!#REF!,FALSE))</f>
        <v/>
      </c>
      <c r="H291" s="92" t="str">
        <f>IF(ISERROR(VLOOKUP(E291,労務比率,'報告書（事業主控）'!#REF!+1,FALSE)),"",VLOOKUP(E291,労務比率,'報告書（事業主控）'!#REF!+1,FALSE))</f>
        <v/>
      </c>
      <c r="I291" s="92" t="e">
        <f>'報告書（事業主控）'!#REF!</f>
        <v>#REF!</v>
      </c>
      <c r="J291" s="92" t="e">
        <f>'報告書（事業主控）'!#REF!</f>
        <v>#REF!</v>
      </c>
      <c r="K291" s="92" t="e">
        <f>'報告書（事業主控）'!#REF!</f>
        <v>#REF!</v>
      </c>
      <c r="L291" s="92">
        <f t="shared" si="34"/>
        <v>0</v>
      </c>
      <c r="M291" s="92">
        <f t="shared" si="36"/>
        <v>0</v>
      </c>
      <c r="N291" s="92" t="e">
        <f t="shared" si="35"/>
        <v>#REF!</v>
      </c>
      <c r="O291" s="92" t="e">
        <f t="shared" si="37"/>
        <v>#REF!</v>
      </c>
      <c r="R291" s="92" t="e">
        <f>IF(AND(J291=0,C291&gt;=設定シート!E$85,C291&lt;=設定シート!G$85),1,0)</f>
        <v>#REF!</v>
      </c>
    </row>
    <row r="292" spans="1:18" ht="15" customHeight="1">
      <c r="B292" s="92">
        <v>4</v>
      </c>
      <c r="C292" s="92" t="e">
        <f>'報告書（事業主控）'!#REF!</f>
        <v>#REF!</v>
      </c>
      <c r="E292" s="92" t="e">
        <f>'報告書（事業主控）'!#REF!</f>
        <v>#REF!</v>
      </c>
      <c r="F292" s="92" t="e">
        <f>'報告書（事業主控）'!#REF!</f>
        <v>#REF!</v>
      </c>
      <c r="G292" s="92" t="str">
        <f>IF(ISERROR(VLOOKUP(E292,労務比率,'報告書（事業主控）'!#REF!,FALSE)),"",VLOOKUP(E292,労務比率,'報告書（事業主控）'!#REF!,FALSE))</f>
        <v/>
      </c>
      <c r="H292" s="92" t="str">
        <f>IF(ISERROR(VLOOKUP(E292,労務比率,'報告書（事業主控）'!#REF!+1,FALSE)),"",VLOOKUP(E292,労務比率,'報告書（事業主控）'!#REF!+1,FALSE))</f>
        <v/>
      </c>
      <c r="I292" s="92" t="e">
        <f>'報告書（事業主控）'!#REF!</f>
        <v>#REF!</v>
      </c>
      <c r="J292" s="92" t="e">
        <f>'報告書（事業主控）'!#REF!</f>
        <v>#REF!</v>
      </c>
      <c r="K292" s="92" t="e">
        <f>'報告書（事業主控）'!#REF!</f>
        <v>#REF!</v>
      </c>
      <c r="L292" s="92">
        <f t="shared" si="34"/>
        <v>0</v>
      </c>
      <c r="M292" s="92">
        <f t="shared" si="36"/>
        <v>0</v>
      </c>
      <c r="N292" s="92" t="e">
        <f t="shared" si="35"/>
        <v>#REF!</v>
      </c>
      <c r="O292" s="92" t="e">
        <f t="shared" si="37"/>
        <v>#REF!</v>
      </c>
      <c r="R292" s="92" t="e">
        <f>IF(AND(J292=0,C292&gt;=設定シート!E$85,C292&lt;=設定シート!G$85),1,0)</f>
        <v>#REF!</v>
      </c>
    </row>
    <row r="293" spans="1:18" ht="15" customHeight="1">
      <c r="B293" s="92">
        <v>5</v>
      </c>
      <c r="C293" s="92" t="e">
        <f>'報告書（事業主控）'!#REF!</f>
        <v>#REF!</v>
      </c>
      <c r="E293" s="92" t="e">
        <f>'報告書（事業主控）'!#REF!</f>
        <v>#REF!</v>
      </c>
      <c r="F293" s="92" t="e">
        <f>'報告書（事業主控）'!#REF!</f>
        <v>#REF!</v>
      </c>
      <c r="G293" s="92" t="str">
        <f>IF(ISERROR(VLOOKUP(E293,労務比率,'報告書（事業主控）'!#REF!,FALSE)),"",VLOOKUP(E293,労務比率,'報告書（事業主控）'!#REF!,FALSE))</f>
        <v/>
      </c>
      <c r="H293" s="92" t="str">
        <f>IF(ISERROR(VLOOKUP(E293,労務比率,'報告書（事業主控）'!#REF!+1,FALSE)),"",VLOOKUP(E293,労務比率,'報告書（事業主控）'!#REF!+1,FALSE))</f>
        <v/>
      </c>
      <c r="I293" s="92" t="e">
        <f>'報告書（事業主控）'!#REF!</f>
        <v>#REF!</v>
      </c>
      <c r="J293" s="92" t="e">
        <f>'報告書（事業主控）'!#REF!</f>
        <v>#REF!</v>
      </c>
      <c r="K293" s="92" t="e">
        <f>'報告書（事業主控）'!#REF!</f>
        <v>#REF!</v>
      </c>
      <c r="L293" s="92">
        <f t="shared" si="34"/>
        <v>0</v>
      </c>
      <c r="M293" s="92">
        <f t="shared" si="36"/>
        <v>0</v>
      </c>
      <c r="N293" s="92" t="e">
        <f t="shared" si="35"/>
        <v>#REF!</v>
      </c>
      <c r="O293" s="92" t="e">
        <f t="shared" si="37"/>
        <v>#REF!</v>
      </c>
      <c r="R293" s="92" t="e">
        <f>IF(AND(J293=0,C293&gt;=設定シート!E$85,C293&lt;=設定シート!G$85),1,0)</f>
        <v>#REF!</v>
      </c>
    </row>
    <row r="294" spans="1:18" ht="15" customHeight="1">
      <c r="B294" s="92">
        <v>6</v>
      </c>
      <c r="C294" s="92" t="e">
        <f>'報告書（事業主控）'!#REF!</f>
        <v>#REF!</v>
      </c>
      <c r="E294" s="92" t="e">
        <f>'報告書（事業主控）'!#REF!</f>
        <v>#REF!</v>
      </c>
      <c r="F294" s="92" t="e">
        <f>'報告書（事業主控）'!#REF!</f>
        <v>#REF!</v>
      </c>
      <c r="G294" s="92" t="str">
        <f>IF(ISERROR(VLOOKUP(E294,労務比率,'報告書（事業主控）'!#REF!,FALSE)),"",VLOOKUP(E294,労務比率,'報告書（事業主控）'!#REF!,FALSE))</f>
        <v/>
      </c>
      <c r="H294" s="92" t="str">
        <f>IF(ISERROR(VLOOKUP(E294,労務比率,'報告書（事業主控）'!#REF!+1,FALSE)),"",VLOOKUP(E294,労務比率,'報告書（事業主控）'!#REF!+1,FALSE))</f>
        <v/>
      </c>
      <c r="I294" s="92" t="e">
        <f>'報告書（事業主控）'!#REF!</f>
        <v>#REF!</v>
      </c>
      <c r="J294" s="92" t="e">
        <f>'報告書（事業主控）'!#REF!</f>
        <v>#REF!</v>
      </c>
      <c r="K294" s="92" t="e">
        <f>'報告書（事業主控）'!#REF!</f>
        <v>#REF!</v>
      </c>
      <c r="L294" s="92">
        <f t="shared" si="34"/>
        <v>0</v>
      </c>
      <c r="M294" s="92">
        <f t="shared" si="36"/>
        <v>0</v>
      </c>
      <c r="N294" s="92" t="e">
        <f t="shared" si="35"/>
        <v>#REF!</v>
      </c>
      <c r="O294" s="92" t="e">
        <f t="shared" si="37"/>
        <v>#REF!</v>
      </c>
      <c r="R294" s="92" t="e">
        <f>IF(AND(J294=0,C294&gt;=設定シート!E$85,C294&lt;=設定シート!G$85),1,0)</f>
        <v>#REF!</v>
      </c>
    </row>
    <row r="295" spans="1:18" ht="15" customHeight="1">
      <c r="B295" s="92">
        <v>7</v>
      </c>
      <c r="C295" s="92" t="e">
        <f>'報告書（事業主控）'!#REF!</f>
        <v>#REF!</v>
      </c>
      <c r="E295" s="92" t="e">
        <f>'報告書（事業主控）'!#REF!</f>
        <v>#REF!</v>
      </c>
      <c r="F295" s="92" t="e">
        <f>'報告書（事業主控）'!#REF!</f>
        <v>#REF!</v>
      </c>
      <c r="G295" s="92" t="str">
        <f>IF(ISERROR(VLOOKUP(E295,労務比率,'報告書（事業主控）'!#REF!,FALSE)),"",VLOOKUP(E295,労務比率,'報告書（事業主控）'!#REF!,FALSE))</f>
        <v/>
      </c>
      <c r="H295" s="92" t="str">
        <f>IF(ISERROR(VLOOKUP(E295,労務比率,'報告書（事業主控）'!#REF!+1,FALSE)),"",VLOOKUP(E295,労務比率,'報告書（事業主控）'!#REF!+1,FALSE))</f>
        <v/>
      </c>
      <c r="I295" s="92" t="e">
        <f>'報告書（事業主控）'!#REF!</f>
        <v>#REF!</v>
      </c>
      <c r="J295" s="92" t="e">
        <f>'報告書（事業主控）'!#REF!</f>
        <v>#REF!</v>
      </c>
      <c r="K295" s="92" t="e">
        <f>'報告書（事業主控）'!#REF!</f>
        <v>#REF!</v>
      </c>
      <c r="L295" s="92">
        <f t="shared" si="34"/>
        <v>0</v>
      </c>
      <c r="M295" s="92">
        <f t="shared" si="36"/>
        <v>0</v>
      </c>
      <c r="N295" s="92" t="e">
        <f t="shared" si="35"/>
        <v>#REF!</v>
      </c>
      <c r="O295" s="92" t="e">
        <f t="shared" si="37"/>
        <v>#REF!</v>
      </c>
      <c r="R295" s="92" t="e">
        <f>IF(AND(J295=0,C295&gt;=設定シート!E$85,C295&lt;=設定シート!G$85),1,0)</f>
        <v>#REF!</v>
      </c>
    </row>
    <row r="296" spans="1:18" ht="15" customHeight="1">
      <c r="B296" s="92">
        <v>8</v>
      </c>
      <c r="C296" s="92" t="e">
        <f>'報告書（事業主控）'!#REF!</f>
        <v>#REF!</v>
      </c>
      <c r="E296" s="92" t="e">
        <f>'報告書（事業主控）'!#REF!</f>
        <v>#REF!</v>
      </c>
      <c r="F296" s="92" t="e">
        <f>'報告書（事業主控）'!#REF!</f>
        <v>#REF!</v>
      </c>
      <c r="G296" s="92" t="str">
        <f>IF(ISERROR(VLOOKUP(E296,労務比率,'報告書（事業主控）'!#REF!,FALSE)),"",VLOOKUP(E296,労務比率,'報告書（事業主控）'!#REF!,FALSE))</f>
        <v/>
      </c>
      <c r="H296" s="92" t="str">
        <f>IF(ISERROR(VLOOKUP(E296,労務比率,'報告書（事業主控）'!#REF!+1,FALSE)),"",VLOOKUP(E296,労務比率,'報告書（事業主控）'!#REF!+1,FALSE))</f>
        <v/>
      </c>
      <c r="I296" s="92" t="e">
        <f>'報告書（事業主控）'!#REF!</f>
        <v>#REF!</v>
      </c>
      <c r="J296" s="92" t="e">
        <f>'報告書（事業主控）'!#REF!</f>
        <v>#REF!</v>
      </c>
      <c r="K296" s="92" t="e">
        <f>'報告書（事業主控）'!#REF!</f>
        <v>#REF!</v>
      </c>
      <c r="L296" s="92">
        <f t="shared" si="34"/>
        <v>0</v>
      </c>
      <c r="M296" s="92">
        <f t="shared" si="36"/>
        <v>0</v>
      </c>
      <c r="N296" s="92" t="e">
        <f t="shared" si="35"/>
        <v>#REF!</v>
      </c>
      <c r="O296" s="92" t="e">
        <f t="shared" si="37"/>
        <v>#REF!</v>
      </c>
      <c r="R296" s="92" t="e">
        <f>IF(AND(J296=0,C296&gt;=設定シート!E$85,C296&lt;=設定シート!G$85),1,0)</f>
        <v>#REF!</v>
      </c>
    </row>
    <row r="297" spans="1:18" ht="15" customHeight="1">
      <c r="B297" s="92">
        <v>9</v>
      </c>
      <c r="C297" s="92" t="e">
        <f>'報告書（事業主控）'!#REF!</f>
        <v>#REF!</v>
      </c>
      <c r="E297" s="92" t="e">
        <f>'報告書（事業主控）'!#REF!</f>
        <v>#REF!</v>
      </c>
      <c r="F297" s="92" t="e">
        <f>'報告書（事業主控）'!#REF!</f>
        <v>#REF!</v>
      </c>
      <c r="G297" s="92" t="str">
        <f>IF(ISERROR(VLOOKUP(E297,労務比率,'報告書（事業主控）'!#REF!,FALSE)),"",VLOOKUP(E297,労務比率,'報告書（事業主控）'!#REF!,FALSE))</f>
        <v/>
      </c>
      <c r="H297" s="92" t="str">
        <f>IF(ISERROR(VLOOKUP(E297,労務比率,'報告書（事業主控）'!#REF!+1,FALSE)),"",VLOOKUP(E297,労務比率,'報告書（事業主控）'!#REF!+1,FALSE))</f>
        <v/>
      </c>
      <c r="I297" s="92" t="e">
        <f>'報告書（事業主控）'!#REF!</f>
        <v>#REF!</v>
      </c>
      <c r="J297" s="92" t="e">
        <f>'報告書（事業主控）'!#REF!</f>
        <v>#REF!</v>
      </c>
      <c r="K297" s="92" t="e">
        <f>'報告書（事業主控）'!#REF!</f>
        <v>#REF!</v>
      </c>
      <c r="L297" s="92">
        <f t="shared" si="34"/>
        <v>0</v>
      </c>
      <c r="M297" s="92">
        <f t="shared" si="36"/>
        <v>0</v>
      </c>
      <c r="N297" s="92" t="e">
        <f t="shared" si="35"/>
        <v>#REF!</v>
      </c>
      <c r="O297" s="92" t="e">
        <f t="shared" si="37"/>
        <v>#REF!</v>
      </c>
      <c r="R297" s="92" t="e">
        <f>IF(AND(J297=0,C297&gt;=設定シート!E$85,C297&lt;=設定シート!G$85),1,0)</f>
        <v>#REF!</v>
      </c>
    </row>
    <row r="298" spans="1:18" ht="15" customHeight="1">
      <c r="A298" s="92">
        <v>29</v>
      </c>
      <c r="B298" s="92">
        <v>1</v>
      </c>
      <c r="C298" s="92" t="e">
        <f>'報告書（事業主控）'!#REF!</f>
        <v>#REF!</v>
      </c>
      <c r="E298" s="92" t="e">
        <f>'報告書（事業主控）'!#REF!</f>
        <v>#REF!</v>
      </c>
      <c r="F298" s="92" t="e">
        <f>'報告書（事業主控）'!#REF!</f>
        <v>#REF!</v>
      </c>
      <c r="G298" s="92" t="str">
        <f>IF(ISERROR(VLOOKUP(E298,労務比率,'報告書（事業主控）'!#REF!,FALSE)),"",VLOOKUP(E298,労務比率,'報告書（事業主控）'!#REF!,FALSE))</f>
        <v/>
      </c>
      <c r="H298" s="92" t="str">
        <f>IF(ISERROR(VLOOKUP(E298,労務比率,'報告書（事業主控）'!#REF!+1,FALSE)),"",VLOOKUP(E298,労務比率,'報告書（事業主控）'!#REF!+1,FALSE))</f>
        <v/>
      </c>
      <c r="I298" s="92" t="e">
        <f>'報告書（事業主控）'!#REF!</f>
        <v>#REF!</v>
      </c>
      <c r="J298" s="92" t="e">
        <f>'報告書（事業主控）'!#REF!</f>
        <v>#REF!</v>
      </c>
      <c r="K298" s="92" t="e">
        <f>'報告書（事業主控）'!#REF!</f>
        <v>#REF!</v>
      </c>
      <c r="L298" s="92">
        <f t="shared" si="34"/>
        <v>0</v>
      </c>
      <c r="M298" s="92">
        <f t="shared" si="36"/>
        <v>0</v>
      </c>
      <c r="N298" s="92" t="e">
        <f t="shared" si="35"/>
        <v>#REF!</v>
      </c>
      <c r="O298" s="92" t="e">
        <f t="shared" si="37"/>
        <v>#REF!</v>
      </c>
      <c r="P298" s="92">
        <f>INT(SUMIF(O298:O306,0,I298:I306)*105/108)</f>
        <v>0</v>
      </c>
      <c r="Q298" s="92">
        <f>INT(P298*IF(COUNTIF(R298:R306,1)=0,0,SUMIF(R298:R306,1,G298:G306)/COUNTIF(R298:R306,1))/100)</f>
        <v>0</v>
      </c>
      <c r="R298" s="92" t="e">
        <f>IF(AND(J298=0,C298&gt;=設定シート!E$85,C298&lt;=設定シート!G$85),1,0)</f>
        <v>#REF!</v>
      </c>
    </row>
    <row r="299" spans="1:18" ht="15" customHeight="1">
      <c r="B299" s="92">
        <v>2</v>
      </c>
      <c r="C299" s="92" t="e">
        <f>'報告書（事業主控）'!#REF!</f>
        <v>#REF!</v>
      </c>
      <c r="E299" s="92" t="e">
        <f>'報告書（事業主控）'!#REF!</f>
        <v>#REF!</v>
      </c>
      <c r="F299" s="92" t="e">
        <f>'報告書（事業主控）'!#REF!</f>
        <v>#REF!</v>
      </c>
      <c r="G299" s="92" t="str">
        <f>IF(ISERROR(VLOOKUP(E299,労務比率,'報告書（事業主控）'!#REF!,FALSE)),"",VLOOKUP(E299,労務比率,'報告書（事業主控）'!#REF!,FALSE))</f>
        <v/>
      </c>
      <c r="H299" s="92" t="str">
        <f>IF(ISERROR(VLOOKUP(E299,労務比率,'報告書（事業主控）'!#REF!+1,FALSE)),"",VLOOKUP(E299,労務比率,'報告書（事業主控）'!#REF!+1,FALSE))</f>
        <v/>
      </c>
      <c r="I299" s="92" t="e">
        <f>'報告書（事業主控）'!#REF!</f>
        <v>#REF!</v>
      </c>
      <c r="J299" s="92" t="e">
        <f>'報告書（事業主控）'!#REF!</f>
        <v>#REF!</v>
      </c>
      <c r="K299" s="92" t="e">
        <f>'報告書（事業主控）'!#REF!</f>
        <v>#REF!</v>
      </c>
      <c r="L299" s="92">
        <f t="shared" si="34"/>
        <v>0</v>
      </c>
      <c r="M299" s="92">
        <f t="shared" si="36"/>
        <v>0</v>
      </c>
      <c r="N299" s="92" t="e">
        <f t="shared" si="35"/>
        <v>#REF!</v>
      </c>
      <c r="O299" s="92" t="e">
        <f t="shared" si="37"/>
        <v>#REF!</v>
      </c>
      <c r="R299" s="92" t="e">
        <f>IF(AND(J299=0,C299&gt;=設定シート!E$85,C299&lt;=設定シート!G$85),1,0)</f>
        <v>#REF!</v>
      </c>
    </row>
    <row r="300" spans="1:18" ht="15" customHeight="1">
      <c r="B300" s="92">
        <v>3</v>
      </c>
      <c r="C300" s="92" t="e">
        <f>'報告書（事業主控）'!#REF!</f>
        <v>#REF!</v>
      </c>
      <c r="E300" s="92" t="e">
        <f>'報告書（事業主控）'!#REF!</f>
        <v>#REF!</v>
      </c>
      <c r="F300" s="92" t="e">
        <f>'報告書（事業主控）'!#REF!</f>
        <v>#REF!</v>
      </c>
      <c r="G300" s="92" t="str">
        <f>IF(ISERROR(VLOOKUP(E300,労務比率,'報告書（事業主控）'!#REF!,FALSE)),"",VLOOKUP(E300,労務比率,'報告書（事業主控）'!#REF!,FALSE))</f>
        <v/>
      </c>
      <c r="H300" s="92" t="str">
        <f>IF(ISERROR(VLOOKUP(E300,労務比率,'報告書（事業主控）'!#REF!+1,FALSE)),"",VLOOKUP(E300,労務比率,'報告書（事業主控）'!#REF!+1,FALSE))</f>
        <v/>
      </c>
      <c r="I300" s="92" t="e">
        <f>'報告書（事業主控）'!#REF!</f>
        <v>#REF!</v>
      </c>
      <c r="J300" s="92" t="e">
        <f>'報告書（事業主控）'!#REF!</f>
        <v>#REF!</v>
      </c>
      <c r="K300" s="92" t="e">
        <f>'報告書（事業主控）'!#REF!</f>
        <v>#REF!</v>
      </c>
      <c r="L300" s="92">
        <f t="shared" si="34"/>
        <v>0</v>
      </c>
      <c r="M300" s="92">
        <f t="shared" si="36"/>
        <v>0</v>
      </c>
      <c r="N300" s="92" t="e">
        <f t="shared" si="35"/>
        <v>#REF!</v>
      </c>
      <c r="O300" s="92" t="e">
        <f t="shared" si="37"/>
        <v>#REF!</v>
      </c>
      <c r="R300" s="92" t="e">
        <f>IF(AND(J300=0,C300&gt;=設定シート!E$85,C300&lt;=設定シート!G$85),1,0)</f>
        <v>#REF!</v>
      </c>
    </row>
    <row r="301" spans="1:18" ht="15" customHeight="1">
      <c r="B301" s="92">
        <v>4</v>
      </c>
      <c r="C301" s="92" t="e">
        <f>'報告書（事業主控）'!#REF!</f>
        <v>#REF!</v>
      </c>
      <c r="E301" s="92" t="e">
        <f>'報告書（事業主控）'!#REF!</f>
        <v>#REF!</v>
      </c>
      <c r="F301" s="92" t="e">
        <f>'報告書（事業主控）'!#REF!</f>
        <v>#REF!</v>
      </c>
      <c r="G301" s="92" t="str">
        <f>IF(ISERROR(VLOOKUP(E301,労務比率,'報告書（事業主控）'!#REF!,FALSE)),"",VLOOKUP(E301,労務比率,'報告書（事業主控）'!#REF!,FALSE))</f>
        <v/>
      </c>
      <c r="H301" s="92" t="str">
        <f>IF(ISERROR(VLOOKUP(E301,労務比率,'報告書（事業主控）'!#REF!+1,FALSE)),"",VLOOKUP(E301,労務比率,'報告書（事業主控）'!#REF!+1,FALSE))</f>
        <v/>
      </c>
      <c r="I301" s="92" t="e">
        <f>'報告書（事業主控）'!#REF!</f>
        <v>#REF!</v>
      </c>
      <c r="J301" s="92" t="e">
        <f>'報告書（事業主控）'!#REF!</f>
        <v>#REF!</v>
      </c>
      <c r="K301" s="92" t="e">
        <f>'報告書（事業主控）'!#REF!</f>
        <v>#REF!</v>
      </c>
      <c r="L301" s="92">
        <f t="shared" si="34"/>
        <v>0</v>
      </c>
      <c r="M301" s="92">
        <f t="shared" si="36"/>
        <v>0</v>
      </c>
      <c r="N301" s="92" t="e">
        <f t="shared" si="35"/>
        <v>#REF!</v>
      </c>
      <c r="O301" s="92" t="e">
        <f t="shared" si="37"/>
        <v>#REF!</v>
      </c>
      <c r="R301" s="92" t="e">
        <f>IF(AND(J301=0,C301&gt;=設定シート!E$85,C301&lt;=設定シート!G$85),1,0)</f>
        <v>#REF!</v>
      </c>
    </row>
    <row r="302" spans="1:18" ht="15" customHeight="1">
      <c r="B302" s="92">
        <v>5</v>
      </c>
      <c r="C302" s="92" t="e">
        <f>'報告書（事業主控）'!#REF!</f>
        <v>#REF!</v>
      </c>
      <c r="E302" s="92" t="e">
        <f>'報告書（事業主控）'!#REF!</f>
        <v>#REF!</v>
      </c>
      <c r="F302" s="92" t="e">
        <f>'報告書（事業主控）'!#REF!</f>
        <v>#REF!</v>
      </c>
      <c r="G302" s="92" t="str">
        <f>IF(ISERROR(VLOOKUP(E302,労務比率,'報告書（事業主控）'!#REF!,FALSE)),"",VLOOKUP(E302,労務比率,'報告書（事業主控）'!#REF!,FALSE))</f>
        <v/>
      </c>
      <c r="H302" s="92" t="str">
        <f>IF(ISERROR(VLOOKUP(E302,労務比率,'報告書（事業主控）'!#REF!+1,FALSE)),"",VLOOKUP(E302,労務比率,'報告書（事業主控）'!#REF!+1,FALSE))</f>
        <v/>
      </c>
      <c r="I302" s="92" t="e">
        <f>'報告書（事業主控）'!#REF!</f>
        <v>#REF!</v>
      </c>
      <c r="J302" s="92" t="e">
        <f>'報告書（事業主控）'!#REF!</f>
        <v>#REF!</v>
      </c>
      <c r="K302" s="92" t="e">
        <f>'報告書（事業主控）'!#REF!</f>
        <v>#REF!</v>
      </c>
      <c r="L302" s="92">
        <f t="shared" si="34"/>
        <v>0</v>
      </c>
      <c r="M302" s="92">
        <f t="shared" si="36"/>
        <v>0</v>
      </c>
      <c r="N302" s="92" t="e">
        <f t="shared" si="35"/>
        <v>#REF!</v>
      </c>
      <c r="O302" s="92" t="e">
        <f t="shared" si="37"/>
        <v>#REF!</v>
      </c>
      <c r="R302" s="92" t="e">
        <f>IF(AND(J302=0,C302&gt;=設定シート!E$85,C302&lt;=設定シート!G$85),1,0)</f>
        <v>#REF!</v>
      </c>
    </row>
    <row r="303" spans="1:18" ht="15" customHeight="1">
      <c r="B303" s="92">
        <v>6</v>
      </c>
      <c r="C303" s="92" t="e">
        <f>'報告書（事業主控）'!#REF!</f>
        <v>#REF!</v>
      </c>
      <c r="E303" s="92" t="e">
        <f>'報告書（事業主控）'!#REF!</f>
        <v>#REF!</v>
      </c>
      <c r="F303" s="92" t="e">
        <f>'報告書（事業主控）'!#REF!</f>
        <v>#REF!</v>
      </c>
      <c r="G303" s="92" t="str">
        <f>IF(ISERROR(VLOOKUP(E303,労務比率,'報告書（事業主控）'!#REF!,FALSE)),"",VLOOKUP(E303,労務比率,'報告書（事業主控）'!#REF!,FALSE))</f>
        <v/>
      </c>
      <c r="H303" s="92" t="str">
        <f>IF(ISERROR(VLOOKUP(E303,労務比率,'報告書（事業主控）'!#REF!+1,FALSE)),"",VLOOKUP(E303,労務比率,'報告書（事業主控）'!#REF!+1,FALSE))</f>
        <v/>
      </c>
      <c r="I303" s="92" t="e">
        <f>'報告書（事業主控）'!#REF!</f>
        <v>#REF!</v>
      </c>
      <c r="J303" s="92" t="e">
        <f>'報告書（事業主控）'!#REF!</f>
        <v>#REF!</v>
      </c>
      <c r="K303" s="92" t="e">
        <f>'報告書（事業主控）'!#REF!</f>
        <v>#REF!</v>
      </c>
      <c r="L303" s="92">
        <f t="shared" si="34"/>
        <v>0</v>
      </c>
      <c r="M303" s="92">
        <f t="shared" si="36"/>
        <v>0</v>
      </c>
      <c r="N303" s="92" t="e">
        <f t="shared" si="35"/>
        <v>#REF!</v>
      </c>
      <c r="O303" s="92" t="e">
        <f t="shared" si="37"/>
        <v>#REF!</v>
      </c>
      <c r="R303" s="92" t="e">
        <f>IF(AND(J303=0,C303&gt;=設定シート!E$85,C303&lt;=設定シート!G$85),1,0)</f>
        <v>#REF!</v>
      </c>
    </row>
    <row r="304" spans="1:18" ht="15" customHeight="1">
      <c r="B304" s="92">
        <v>7</v>
      </c>
      <c r="C304" s="92" t="e">
        <f>'報告書（事業主控）'!#REF!</f>
        <v>#REF!</v>
      </c>
      <c r="E304" s="92" t="e">
        <f>'報告書（事業主控）'!#REF!</f>
        <v>#REF!</v>
      </c>
      <c r="F304" s="92" t="e">
        <f>'報告書（事業主控）'!#REF!</f>
        <v>#REF!</v>
      </c>
      <c r="G304" s="92" t="str">
        <f>IF(ISERROR(VLOOKUP(E304,労務比率,'報告書（事業主控）'!#REF!,FALSE)),"",VLOOKUP(E304,労務比率,'報告書（事業主控）'!#REF!,FALSE))</f>
        <v/>
      </c>
      <c r="H304" s="92" t="str">
        <f>IF(ISERROR(VLOOKUP(E304,労務比率,'報告書（事業主控）'!#REF!+1,FALSE)),"",VLOOKUP(E304,労務比率,'報告書（事業主控）'!#REF!+1,FALSE))</f>
        <v/>
      </c>
      <c r="I304" s="92" t="e">
        <f>'報告書（事業主控）'!#REF!</f>
        <v>#REF!</v>
      </c>
      <c r="J304" s="92" t="e">
        <f>'報告書（事業主控）'!#REF!</f>
        <v>#REF!</v>
      </c>
      <c r="K304" s="92" t="e">
        <f>'報告書（事業主控）'!#REF!</f>
        <v>#REF!</v>
      </c>
      <c r="L304" s="92">
        <f t="shared" si="34"/>
        <v>0</v>
      </c>
      <c r="M304" s="92">
        <f t="shared" si="36"/>
        <v>0</v>
      </c>
      <c r="N304" s="92" t="e">
        <f t="shared" si="35"/>
        <v>#REF!</v>
      </c>
      <c r="O304" s="92" t="e">
        <f t="shared" si="37"/>
        <v>#REF!</v>
      </c>
      <c r="R304" s="92" t="e">
        <f>IF(AND(J304=0,C304&gt;=設定シート!E$85,C304&lt;=設定シート!G$85),1,0)</f>
        <v>#REF!</v>
      </c>
    </row>
    <row r="305" spans="1:18" ht="15" customHeight="1">
      <c r="B305" s="92">
        <v>8</v>
      </c>
      <c r="C305" s="92" t="e">
        <f>'報告書（事業主控）'!#REF!</f>
        <v>#REF!</v>
      </c>
      <c r="E305" s="92" t="e">
        <f>'報告書（事業主控）'!#REF!</f>
        <v>#REF!</v>
      </c>
      <c r="F305" s="92" t="e">
        <f>'報告書（事業主控）'!#REF!</f>
        <v>#REF!</v>
      </c>
      <c r="G305" s="92" t="str">
        <f>IF(ISERROR(VLOOKUP(E305,労務比率,'報告書（事業主控）'!#REF!,FALSE)),"",VLOOKUP(E305,労務比率,'報告書（事業主控）'!#REF!,FALSE))</f>
        <v/>
      </c>
      <c r="H305" s="92" t="str">
        <f>IF(ISERROR(VLOOKUP(E305,労務比率,'報告書（事業主控）'!#REF!+1,FALSE)),"",VLOOKUP(E305,労務比率,'報告書（事業主控）'!#REF!+1,FALSE))</f>
        <v/>
      </c>
      <c r="I305" s="92" t="e">
        <f>'報告書（事業主控）'!#REF!</f>
        <v>#REF!</v>
      </c>
      <c r="J305" s="92" t="e">
        <f>'報告書（事業主控）'!#REF!</f>
        <v>#REF!</v>
      </c>
      <c r="K305" s="92" t="e">
        <f>'報告書（事業主控）'!#REF!</f>
        <v>#REF!</v>
      </c>
      <c r="L305" s="92">
        <f t="shared" si="34"/>
        <v>0</v>
      </c>
      <c r="M305" s="92">
        <f t="shared" si="36"/>
        <v>0</v>
      </c>
      <c r="N305" s="92" t="e">
        <f t="shared" si="35"/>
        <v>#REF!</v>
      </c>
      <c r="O305" s="92" t="e">
        <f t="shared" si="37"/>
        <v>#REF!</v>
      </c>
      <c r="R305" s="92" t="e">
        <f>IF(AND(J305=0,C305&gt;=設定シート!E$85,C305&lt;=設定シート!G$85),1,0)</f>
        <v>#REF!</v>
      </c>
    </row>
    <row r="306" spans="1:18" ht="15" customHeight="1">
      <c r="B306" s="92">
        <v>9</v>
      </c>
      <c r="C306" s="92" t="e">
        <f>'報告書（事業主控）'!#REF!</f>
        <v>#REF!</v>
      </c>
      <c r="E306" s="92" t="e">
        <f>'報告書（事業主控）'!#REF!</f>
        <v>#REF!</v>
      </c>
      <c r="F306" s="92" t="e">
        <f>'報告書（事業主控）'!#REF!</f>
        <v>#REF!</v>
      </c>
      <c r="G306" s="92" t="str">
        <f>IF(ISERROR(VLOOKUP(E306,労務比率,'報告書（事業主控）'!#REF!,FALSE)),"",VLOOKUP(E306,労務比率,'報告書（事業主控）'!#REF!,FALSE))</f>
        <v/>
      </c>
      <c r="H306" s="92" t="str">
        <f>IF(ISERROR(VLOOKUP(E306,労務比率,'報告書（事業主控）'!#REF!+1,FALSE)),"",VLOOKUP(E306,労務比率,'報告書（事業主控）'!#REF!+1,FALSE))</f>
        <v/>
      </c>
      <c r="I306" s="92" t="e">
        <f>'報告書（事業主控）'!#REF!</f>
        <v>#REF!</v>
      </c>
      <c r="J306" s="92" t="e">
        <f>'報告書（事業主控）'!#REF!</f>
        <v>#REF!</v>
      </c>
      <c r="K306" s="92" t="e">
        <f>'報告書（事業主控）'!#REF!</f>
        <v>#REF!</v>
      </c>
      <c r="L306" s="92">
        <f t="shared" si="34"/>
        <v>0</v>
      </c>
      <c r="M306" s="92">
        <f t="shared" si="36"/>
        <v>0</v>
      </c>
      <c r="N306" s="92" t="e">
        <f t="shared" si="35"/>
        <v>#REF!</v>
      </c>
      <c r="O306" s="92" t="e">
        <f t="shared" si="37"/>
        <v>#REF!</v>
      </c>
      <c r="R306" s="92" t="e">
        <f>IF(AND(J306=0,C306&gt;=設定シート!E$85,C306&lt;=設定シート!G$85),1,0)</f>
        <v>#REF!</v>
      </c>
    </row>
    <row r="307" spans="1:18" ht="15" customHeight="1">
      <c r="A307" s="92">
        <v>30</v>
      </c>
      <c r="B307" s="92">
        <v>1</v>
      </c>
      <c r="C307" s="92" t="e">
        <f>'報告書（事業主控）'!#REF!</f>
        <v>#REF!</v>
      </c>
      <c r="E307" s="92" t="e">
        <f>'報告書（事業主控）'!#REF!</f>
        <v>#REF!</v>
      </c>
      <c r="F307" s="92" t="e">
        <f>'報告書（事業主控）'!#REF!</f>
        <v>#REF!</v>
      </c>
      <c r="G307" s="92" t="str">
        <f>IF(ISERROR(VLOOKUP(E307,労務比率,'報告書（事業主控）'!#REF!,FALSE)),"",VLOOKUP(E307,労務比率,'報告書（事業主控）'!#REF!,FALSE))</f>
        <v/>
      </c>
      <c r="H307" s="92" t="str">
        <f>IF(ISERROR(VLOOKUP(E307,労務比率,'報告書（事業主控）'!#REF!+1,FALSE)),"",VLOOKUP(E307,労務比率,'報告書（事業主控）'!#REF!+1,FALSE))</f>
        <v/>
      </c>
      <c r="I307" s="92" t="e">
        <f>'報告書（事業主控）'!#REF!</f>
        <v>#REF!</v>
      </c>
      <c r="J307" s="92" t="e">
        <f>'報告書（事業主控）'!#REF!</f>
        <v>#REF!</v>
      </c>
      <c r="K307" s="92" t="e">
        <f>'報告書（事業主控）'!#REF!</f>
        <v>#REF!</v>
      </c>
      <c r="L307" s="92">
        <f t="shared" si="34"/>
        <v>0</v>
      </c>
      <c r="M307" s="92">
        <f t="shared" si="36"/>
        <v>0</v>
      </c>
      <c r="N307" s="92" t="e">
        <f t="shared" ref="N307:N315" si="38">IF(R307=1,0,I307)</f>
        <v>#REF!</v>
      </c>
      <c r="O307" s="92" t="e">
        <f t="shared" si="37"/>
        <v>#REF!</v>
      </c>
      <c r="P307" s="92">
        <f>INT(SUMIF(O307:O315,0,I307:I315)*105/108)</f>
        <v>0</v>
      </c>
      <c r="Q307" s="92">
        <f>INT(P307*IF(COUNTIF(R307:R315,1)=0,0,SUMIF(R307:R315,1,G307:G315)/COUNTIF(R307:R315,1))/100)</f>
        <v>0</v>
      </c>
      <c r="R307" s="92" t="e">
        <f>IF(AND(J307=0,C307&gt;=設定シート!E$85,C307&lt;=設定シート!G$85),1,0)</f>
        <v>#REF!</v>
      </c>
    </row>
    <row r="308" spans="1:18" ht="15" customHeight="1">
      <c r="B308" s="92">
        <v>2</v>
      </c>
      <c r="C308" s="92" t="e">
        <f>'報告書（事業主控）'!#REF!</f>
        <v>#REF!</v>
      </c>
      <c r="E308" s="92" t="e">
        <f>'報告書（事業主控）'!#REF!</f>
        <v>#REF!</v>
      </c>
      <c r="F308" s="92" t="e">
        <f>'報告書（事業主控）'!#REF!</f>
        <v>#REF!</v>
      </c>
      <c r="G308" s="92" t="str">
        <f>IF(ISERROR(VLOOKUP(E308,労務比率,'報告書（事業主控）'!#REF!,FALSE)),"",VLOOKUP(E308,労務比率,'報告書（事業主控）'!#REF!,FALSE))</f>
        <v/>
      </c>
      <c r="H308" s="92" t="str">
        <f>IF(ISERROR(VLOOKUP(E308,労務比率,'報告書（事業主控）'!#REF!+1,FALSE)),"",VLOOKUP(E308,労務比率,'報告書（事業主控）'!#REF!+1,FALSE))</f>
        <v/>
      </c>
      <c r="I308" s="92" t="e">
        <f>'報告書（事業主控）'!#REF!</f>
        <v>#REF!</v>
      </c>
      <c r="J308" s="92" t="e">
        <f>'報告書（事業主控）'!#REF!</f>
        <v>#REF!</v>
      </c>
      <c r="K308" s="92" t="e">
        <f>'報告書（事業主控）'!#REF!</f>
        <v>#REF!</v>
      </c>
      <c r="L308" s="92">
        <f t="shared" ref="L308:L315" si="39">IF(ISERROR(INT((ROUNDDOWN(I308*G308/100,0)+K308)/1000)),0,INT((ROUNDDOWN(I308*G308/100,0)+K308)/1000))</f>
        <v>0</v>
      </c>
      <c r="M308" s="92">
        <f t="shared" si="36"/>
        <v>0</v>
      </c>
      <c r="N308" s="92" t="e">
        <f t="shared" si="38"/>
        <v>#REF!</v>
      </c>
      <c r="O308" s="92" t="e">
        <f t="shared" si="37"/>
        <v>#REF!</v>
      </c>
      <c r="R308" s="92" t="e">
        <f>IF(AND(J308=0,C308&gt;=設定シート!E$85,C308&lt;=設定シート!G$85),1,0)</f>
        <v>#REF!</v>
      </c>
    </row>
    <row r="309" spans="1:18" ht="15" customHeight="1">
      <c r="B309" s="92">
        <v>3</v>
      </c>
      <c r="C309" s="92" t="e">
        <f>'報告書（事業主控）'!#REF!</f>
        <v>#REF!</v>
      </c>
      <c r="E309" s="92" t="e">
        <f>'報告書（事業主控）'!#REF!</f>
        <v>#REF!</v>
      </c>
      <c r="F309" s="92" t="e">
        <f>'報告書（事業主控）'!#REF!</f>
        <v>#REF!</v>
      </c>
      <c r="G309" s="92" t="str">
        <f>IF(ISERROR(VLOOKUP(E309,労務比率,'報告書（事業主控）'!#REF!,FALSE)),"",VLOOKUP(E309,労務比率,'報告書（事業主控）'!#REF!,FALSE))</f>
        <v/>
      </c>
      <c r="H309" s="92" t="str">
        <f>IF(ISERROR(VLOOKUP(E309,労務比率,'報告書（事業主控）'!#REF!+1,FALSE)),"",VLOOKUP(E309,労務比率,'報告書（事業主控）'!#REF!+1,FALSE))</f>
        <v/>
      </c>
      <c r="I309" s="92" t="e">
        <f>'報告書（事業主控）'!#REF!</f>
        <v>#REF!</v>
      </c>
      <c r="J309" s="92" t="e">
        <f>'報告書（事業主控）'!#REF!</f>
        <v>#REF!</v>
      </c>
      <c r="K309" s="92" t="e">
        <f>'報告書（事業主控）'!#REF!</f>
        <v>#REF!</v>
      </c>
      <c r="L309" s="92">
        <f t="shared" si="39"/>
        <v>0</v>
      </c>
      <c r="M309" s="92">
        <f t="shared" si="36"/>
        <v>0</v>
      </c>
      <c r="N309" s="92" t="e">
        <f t="shared" si="38"/>
        <v>#REF!</v>
      </c>
      <c r="O309" s="92" t="e">
        <f t="shared" si="37"/>
        <v>#REF!</v>
      </c>
      <c r="R309" s="92" t="e">
        <f>IF(AND(J309=0,C309&gt;=設定シート!E$85,C309&lt;=設定シート!G$85),1,0)</f>
        <v>#REF!</v>
      </c>
    </row>
    <row r="310" spans="1:18" ht="15" customHeight="1">
      <c r="B310" s="92">
        <v>4</v>
      </c>
      <c r="C310" s="92" t="e">
        <f>'報告書（事業主控）'!#REF!</f>
        <v>#REF!</v>
      </c>
      <c r="E310" s="92" t="e">
        <f>'報告書（事業主控）'!#REF!</f>
        <v>#REF!</v>
      </c>
      <c r="F310" s="92" t="e">
        <f>'報告書（事業主控）'!#REF!</f>
        <v>#REF!</v>
      </c>
      <c r="G310" s="92" t="str">
        <f>IF(ISERROR(VLOOKUP(E310,労務比率,'報告書（事業主控）'!#REF!,FALSE)),"",VLOOKUP(E310,労務比率,'報告書（事業主控）'!#REF!,FALSE))</f>
        <v/>
      </c>
      <c r="H310" s="92" t="str">
        <f>IF(ISERROR(VLOOKUP(E310,労務比率,'報告書（事業主控）'!#REF!+1,FALSE)),"",VLOOKUP(E310,労務比率,'報告書（事業主控）'!#REF!+1,FALSE))</f>
        <v/>
      </c>
      <c r="I310" s="92" t="e">
        <f>'報告書（事業主控）'!#REF!</f>
        <v>#REF!</v>
      </c>
      <c r="J310" s="92" t="e">
        <f>'報告書（事業主控）'!#REF!</f>
        <v>#REF!</v>
      </c>
      <c r="K310" s="92" t="e">
        <f>'報告書（事業主控）'!#REF!</f>
        <v>#REF!</v>
      </c>
      <c r="L310" s="92">
        <f t="shared" si="39"/>
        <v>0</v>
      </c>
      <c r="M310" s="92">
        <f t="shared" si="36"/>
        <v>0</v>
      </c>
      <c r="N310" s="92" t="e">
        <f t="shared" si="38"/>
        <v>#REF!</v>
      </c>
      <c r="O310" s="92" t="e">
        <f t="shared" si="37"/>
        <v>#REF!</v>
      </c>
      <c r="R310" s="92" t="e">
        <f>IF(AND(J310=0,C310&gt;=設定シート!E$85,C310&lt;=設定シート!G$85),1,0)</f>
        <v>#REF!</v>
      </c>
    </row>
    <row r="311" spans="1:18" ht="15" customHeight="1">
      <c r="B311" s="92">
        <v>5</v>
      </c>
      <c r="C311" s="92" t="e">
        <f>'報告書（事業主控）'!#REF!</f>
        <v>#REF!</v>
      </c>
      <c r="E311" s="92" t="e">
        <f>'報告書（事業主控）'!#REF!</f>
        <v>#REF!</v>
      </c>
      <c r="F311" s="92" t="e">
        <f>'報告書（事業主控）'!#REF!</f>
        <v>#REF!</v>
      </c>
      <c r="G311" s="92" t="str">
        <f>IF(ISERROR(VLOOKUP(E311,労務比率,'報告書（事業主控）'!#REF!,FALSE)),"",VLOOKUP(E311,労務比率,'報告書（事業主控）'!#REF!,FALSE))</f>
        <v/>
      </c>
      <c r="H311" s="92" t="str">
        <f>IF(ISERROR(VLOOKUP(E311,労務比率,'報告書（事業主控）'!#REF!+1,FALSE)),"",VLOOKUP(E311,労務比率,'報告書（事業主控）'!#REF!+1,FALSE))</f>
        <v/>
      </c>
      <c r="I311" s="92" t="e">
        <f>'報告書（事業主控）'!#REF!</f>
        <v>#REF!</v>
      </c>
      <c r="J311" s="92" t="e">
        <f>'報告書（事業主控）'!#REF!</f>
        <v>#REF!</v>
      </c>
      <c r="K311" s="92" t="e">
        <f>'報告書（事業主控）'!#REF!</f>
        <v>#REF!</v>
      </c>
      <c r="L311" s="92">
        <f t="shared" si="39"/>
        <v>0</v>
      </c>
      <c r="M311" s="92">
        <f t="shared" si="36"/>
        <v>0</v>
      </c>
      <c r="N311" s="92" t="e">
        <f t="shared" si="38"/>
        <v>#REF!</v>
      </c>
      <c r="O311" s="92" t="e">
        <f t="shared" si="37"/>
        <v>#REF!</v>
      </c>
      <c r="R311" s="92" t="e">
        <f>IF(AND(J311=0,C311&gt;=設定シート!E$85,C311&lt;=設定シート!G$85),1,0)</f>
        <v>#REF!</v>
      </c>
    </row>
    <row r="312" spans="1:18" ht="15" customHeight="1">
      <c r="B312" s="92">
        <v>6</v>
      </c>
      <c r="C312" s="92" t="e">
        <f>'報告書（事業主控）'!#REF!</f>
        <v>#REF!</v>
      </c>
      <c r="E312" s="92" t="e">
        <f>'報告書（事業主控）'!#REF!</f>
        <v>#REF!</v>
      </c>
      <c r="F312" s="92" t="e">
        <f>'報告書（事業主控）'!#REF!</f>
        <v>#REF!</v>
      </c>
      <c r="G312" s="92" t="str">
        <f>IF(ISERROR(VLOOKUP(E312,労務比率,'報告書（事業主控）'!#REF!,FALSE)),"",VLOOKUP(E312,労務比率,'報告書（事業主控）'!#REF!,FALSE))</f>
        <v/>
      </c>
      <c r="H312" s="92" t="str">
        <f>IF(ISERROR(VLOOKUP(E312,労務比率,'報告書（事業主控）'!#REF!+1,FALSE)),"",VLOOKUP(E312,労務比率,'報告書（事業主控）'!#REF!+1,FALSE))</f>
        <v/>
      </c>
      <c r="I312" s="92" t="e">
        <f>'報告書（事業主控）'!#REF!</f>
        <v>#REF!</v>
      </c>
      <c r="J312" s="92" t="e">
        <f>'報告書（事業主控）'!#REF!</f>
        <v>#REF!</v>
      </c>
      <c r="K312" s="92" t="e">
        <f>'報告書（事業主控）'!#REF!</f>
        <v>#REF!</v>
      </c>
      <c r="L312" s="92">
        <f t="shared" si="39"/>
        <v>0</v>
      </c>
      <c r="M312" s="92">
        <f t="shared" ref="M312:M315" si="40">IF(ISERROR(L312*H312),0,L312*H312)</f>
        <v>0</v>
      </c>
      <c r="N312" s="92" t="e">
        <f t="shared" si="38"/>
        <v>#REF!</v>
      </c>
      <c r="O312" s="92" t="e">
        <f t="shared" si="37"/>
        <v>#REF!</v>
      </c>
      <c r="R312" s="92" t="e">
        <f>IF(AND(J312=0,C312&gt;=設定シート!E$85,C312&lt;=設定シート!G$85),1,0)</f>
        <v>#REF!</v>
      </c>
    </row>
    <row r="313" spans="1:18" ht="15" customHeight="1">
      <c r="B313" s="92">
        <v>7</v>
      </c>
      <c r="C313" s="92" t="e">
        <f>'報告書（事業主控）'!#REF!</f>
        <v>#REF!</v>
      </c>
      <c r="E313" s="92" t="e">
        <f>'報告書（事業主控）'!#REF!</f>
        <v>#REF!</v>
      </c>
      <c r="F313" s="92" t="e">
        <f>'報告書（事業主控）'!#REF!</f>
        <v>#REF!</v>
      </c>
      <c r="G313" s="92" t="str">
        <f>IF(ISERROR(VLOOKUP(E313,労務比率,'報告書（事業主控）'!#REF!,FALSE)),"",VLOOKUP(E313,労務比率,'報告書（事業主控）'!#REF!,FALSE))</f>
        <v/>
      </c>
      <c r="H313" s="92" t="str">
        <f>IF(ISERROR(VLOOKUP(E313,労務比率,'報告書（事業主控）'!#REF!+1,FALSE)),"",VLOOKUP(E313,労務比率,'報告書（事業主控）'!#REF!+1,FALSE))</f>
        <v/>
      </c>
      <c r="I313" s="92" t="e">
        <f>'報告書（事業主控）'!#REF!</f>
        <v>#REF!</v>
      </c>
      <c r="J313" s="92" t="e">
        <f>'報告書（事業主控）'!#REF!</f>
        <v>#REF!</v>
      </c>
      <c r="K313" s="92" t="e">
        <f>'報告書（事業主控）'!#REF!</f>
        <v>#REF!</v>
      </c>
      <c r="L313" s="92">
        <f t="shared" si="39"/>
        <v>0</v>
      </c>
      <c r="M313" s="92">
        <f t="shared" si="40"/>
        <v>0</v>
      </c>
      <c r="N313" s="92" t="e">
        <f t="shared" si="38"/>
        <v>#REF!</v>
      </c>
      <c r="O313" s="92" t="e">
        <f t="shared" si="37"/>
        <v>#REF!</v>
      </c>
      <c r="R313" s="92" t="e">
        <f>IF(AND(J313=0,C313&gt;=設定シート!E$85,C313&lt;=設定シート!G$85),1,0)</f>
        <v>#REF!</v>
      </c>
    </row>
    <row r="314" spans="1:18" ht="15" customHeight="1">
      <c r="B314" s="92">
        <v>8</v>
      </c>
      <c r="C314" s="92" t="e">
        <f>'報告書（事業主控）'!#REF!</f>
        <v>#REF!</v>
      </c>
      <c r="E314" s="92" t="e">
        <f>'報告書（事業主控）'!#REF!</f>
        <v>#REF!</v>
      </c>
      <c r="F314" s="92" t="e">
        <f>'報告書（事業主控）'!#REF!</f>
        <v>#REF!</v>
      </c>
      <c r="G314" s="92" t="str">
        <f>IF(ISERROR(VLOOKUP(E314,労務比率,'報告書（事業主控）'!#REF!,FALSE)),"",VLOOKUP(E314,労務比率,'報告書（事業主控）'!#REF!,FALSE))</f>
        <v/>
      </c>
      <c r="H314" s="92" t="str">
        <f>IF(ISERROR(VLOOKUP(E314,労務比率,'報告書（事業主控）'!#REF!+1,FALSE)),"",VLOOKUP(E314,労務比率,'報告書（事業主控）'!#REF!+1,FALSE))</f>
        <v/>
      </c>
      <c r="I314" s="92" t="e">
        <f>'報告書（事業主控）'!#REF!</f>
        <v>#REF!</v>
      </c>
      <c r="J314" s="92" t="e">
        <f>'報告書（事業主控）'!#REF!</f>
        <v>#REF!</v>
      </c>
      <c r="K314" s="92" t="e">
        <f>'報告書（事業主控）'!#REF!</f>
        <v>#REF!</v>
      </c>
      <c r="L314" s="92">
        <f t="shared" si="39"/>
        <v>0</v>
      </c>
      <c r="M314" s="92">
        <f t="shared" si="40"/>
        <v>0</v>
      </c>
      <c r="N314" s="92" t="e">
        <f t="shared" si="38"/>
        <v>#REF!</v>
      </c>
      <c r="O314" s="92" t="e">
        <f t="shared" si="37"/>
        <v>#REF!</v>
      </c>
      <c r="R314" s="92" t="e">
        <f>IF(AND(J314=0,C314&gt;=設定シート!E$85,C314&lt;=設定シート!G$85),1,0)</f>
        <v>#REF!</v>
      </c>
    </row>
    <row r="315" spans="1:18" ht="15" customHeight="1">
      <c r="B315" s="92">
        <v>9</v>
      </c>
      <c r="C315" s="92" t="e">
        <f>'報告書（事業主控）'!#REF!</f>
        <v>#REF!</v>
      </c>
      <c r="E315" s="92" t="e">
        <f>'報告書（事業主控）'!#REF!</f>
        <v>#REF!</v>
      </c>
      <c r="F315" s="92" t="e">
        <f>'報告書（事業主控）'!#REF!</f>
        <v>#REF!</v>
      </c>
      <c r="G315" s="92" t="str">
        <f>IF(ISERROR(VLOOKUP(E315,労務比率,'報告書（事業主控）'!#REF!,FALSE)),"",VLOOKUP(E315,労務比率,'報告書（事業主控）'!#REF!,FALSE))</f>
        <v/>
      </c>
      <c r="H315" s="92" t="str">
        <f>IF(ISERROR(VLOOKUP(E315,労務比率,'報告書（事業主控）'!#REF!+1,FALSE)),"",VLOOKUP(E315,労務比率,'報告書（事業主控）'!#REF!+1,FALSE))</f>
        <v/>
      </c>
      <c r="I315" s="92" t="e">
        <f>'報告書（事業主控）'!#REF!</f>
        <v>#REF!</v>
      </c>
      <c r="J315" s="92" t="e">
        <f>'報告書（事業主控）'!#REF!</f>
        <v>#REF!</v>
      </c>
      <c r="K315" s="92" t="e">
        <f>'報告書（事業主控）'!#REF!</f>
        <v>#REF!</v>
      </c>
      <c r="L315" s="92">
        <f t="shared" si="39"/>
        <v>0</v>
      </c>
      <c r="M315" s="92">
        <f t="shared" si="40"/>
        <v>0</v>
      </c>
      <c r="N315" s="92" t="e">
        <f t="shared" si="38"/>
        <v>#REF!</v>
      </c>
      <c r="O315" s="92" t="e">
        <f t="shared" si="37"/>
        <v>#REF!</v>
      </c>
      <c r="R315" s="92" t="e">
        <f>IF(AND(J315=0,C315&gt;=設定シート!E$85,C315&lt;=設定シート!G$85),1,0)</f>
        <v>#REF!</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S85"/>
  <sheetViews>
    <sheetView topLeftCell="A16" zoomScaleNormal="100" workbookViewId="0">
      <selection activeCell="D27" sqref="D27"/>
    </sheetView>
  </sheetViews>
  <sheetFormatPr defaultColWidth="9" defaultRowHeight="11.25"/>
  <cols>
    <col min="1" max="2" width="2.625" style="85" customWidth="1"/>
    <col min="3" max="14" width="8.125" style="85" customWidth="1"/>
    <col min="15" max="16" width="9" style="85"/>
    <col min="17" max="17" width="31.875" style="85" bestFit="1" customWidth="1"/>
    <col min="18" max="18" width="9" style="85"/>
    <col min="19" max="19" width="31.875" style="85" customWidth="1"/>
    <col min="20" max="16384" width="9" style="85"/>
  </cols>
  <sheetData>
    <row r="2" spans="2:10" ht="18.75">
      <c r="B2" s="126" t="s">
        <v>172</v>
      </c>
    </row>
    <row r="4" spans="2:10">
      <c r="B4" s="85" t="s">
        <v>137</v>
      </c>
    </row>
    <row r="5" spans="2:10">
      <c r="C5" s="85" t="s">
        <v>170</v>
      </c>
      <c r="D5" s="2"/>
      <c r="E5" s="2"/>
      <c r="F5" s="2"/>
      <c r="G5" s="2"/>
      <c r="H5" s="2"/>
      <c r="I5" s="2"/>
    </row>
    <row r="6" spans="2:10">
      <c r="C6" s="955" t="s">
        <v>138</v>
      </c>
      <c r="D6" s="956"/>
      <c r="E6" s="956"/>
      <c r="F6" s="956"/>
      <c r="G6" s="956"/>
      <c r="H6" s="956"/>
      <c r="I6" s="956"/>
      <c r="J6" s="957"/>
    </row>
    <row r="7" spans="2:10">
      <c r="C7" s="958"/>
      <c r="D7" s="959"/>
      <c r="E7" s="959"/>
      <c r="F7" s="959"/>
      <c r="G7" s="959"/>
      <c r="H7" s="959"/>
      <c r="I7" s="959"/>
      <c r="J7" s="960"/>
    </row>
    <row r="8" spans="2:10">
      <c r="C8" s="945" t="s">
        <v>139</v>
      </c>
      <c r="D8" s="961"/>
      <c r="E8" s="955" t="s">
        <v>140</v>
      </c>
      <c r="F8" s="956"/>
      <c r="G8" s="956"/>
      <c r="H8" s="956"/>
      <c r="I8" s="956"/>
      <c r="J8" s="957"/>
    </row>
    <row r="9" spans="2:10">
      <c r="C9" s="945"/>
      <c r="D9" s="961"/>
      <c r="E9" s="958"/>
      <c r="F9" s="959"/>
      <c r="G9" s="959"/>
      <c r="H9" s="959"/>
      <c r="I9" s="959"/>
      <c r="J9" s="960"/>
    </row>
    <row r="10" spans="2:10" ht="11.25" customHeight="1">
      <c r="C10" s="945"/>
      <c r="D10" s="961"/>
      <c r="E10" s="945" t="s">
        <v>180</v>
      </c>
      <c r="F10" s="946"/>
      <c r="G10" s="945" t="s">
        <v>173</v>
      </c>
      <c r="H10" s="946"/>
      <c r="I10" s="945" t="s">
        <v>174</v>
      </c>
      <c r="J10" s="946"/>
    </row>
    <row r="11" spans="2:10" ht="11.25" customHeight="1">
      <c r="C11" s="962"/>
      <c r="D11" s="963"/>
      <c r="E11" s="947"/>
      <c r="F11" s="948"/>
      <c r="G11" s="947"/>
      <c r="H11" s="948"/>
      <c r="I11" s="947"/>
      <c r="J11" s="948"/>
    </row>
    <row r="12" spans="2:10">
      <c r="C12" s="122" t="s">
        <v>166</v>
      </c>
      <c r="D12" s="124" t="s">
        <v>167</v>
      </c>
      <c r="E12" s="122" t="s">
        <v>166</v>
      </c>
      <c r="F12" s="124" t="s">
        <v>167</v>
      </c>
      <c r="G12" s="122" t="s">
        <v>0</v>
      </c>
      <c r="H12" s="124" t="s">
        <v>167</v>
      </c>
      <c r="I12" s="122" t="s">
        <v>0</v>
      </c>
      <c r="J12" s="124" t="s">
        <v>167</v>
      </c>
    </row>
    <row r="13" spans="2:10">
      <c r="C13" s="125">
        <v>2007</v>
      </c>
      <c r="D13" s="124" t="s">
        <v>168</v>
      </c>
      <c r="E13" s="125">
        <v>2015</v>
      </c>
      <c r="F13" s="124" t="s">
        <v>168</v>
      </c>
      <c r="G13" s="125">
        <v>2018</v>
      </c>
      <c r="H13" s="124" t="s">
        <v>168</v>
      </c>
      <c r="I13" s="125">
        <v>2018</v>
      </c>
      <c r="J13" s="124" t="s">
        <v>169</v>
      </c>
    </row>
    <row r="14" spans="2:10">
      <c r="C14" s="939" t="str">
        <f>TEXT(DATE(LEFT(C13,4),1,1),"ggge年")&amp;D13</f>
        <v>平成19年3月31日</v>
      </c>
      <c r="D14" s="940"/>
      <c r="E14" s="939" t="str">
        <f>TEXT(DATE(LEFT(E13,4),1,1),"ggge年")&amp;F13</f>
        <v>平成27年3月31日</v>
      </c>
      <c r="F14" s="940"/>
      <c r="G14" s="939" t="str">
        <f>TEXT(DATE(LEFT(G13,4),1,1),"ggge年")&amp;H13</f>
        <v>平成30年3月31日</v>
      </c>
      <c r="H14" s="940"/>
      <c r="I14" s="939" t="str">
        <f>TEXT(DATE(LEFT(I13,4),1,1),"ggge年")&amp;J13</f>
        <v>平成30年4月1日</v>
      </c>
      <c r="J14" s="940"/>
    </row>
    <row r="15" spans="2:10">
      <c r="C15" s="941">
        <f>DATEVALUE(C14)</f>
        <v>39172</v>
      </c>
      <c r="D15" s="942"/>
      <c r="E15" s="941">
        <f>DATEVALUE(E14)</f>
        <v>42094</v>
      </c>
      <c r="F15" s="942"/>
      <c r="G15" s="941">
        <f>DATEVALUE(G14)</f>
        <v>43190</v>
      </c>
      <c r="H15" s="942"/>
      <c r="I15" s="941">
        <f>DATEVALUE(I14)</f>
        <v>43191</v>
      </c>
      <c r="J15" s="942"/>
    </row>
    <row r="18" spans="2:16">
      <c r="B18" s="85" t="s">
        <v>141</v>
      </c>
    </row>
    <row r="19" spans="2:16">
      <c r="C19" s="85" t="s">
        <v>171</v>
      </c>
      <c r="D19" s="2"/>
      <c r="E19" s="2"/>
      <c r="F19" s="2"/>
      <c r="G19" s="2"/>
      <c r="H19" s="2"/>
      <c r="I19" s="2"/>
    </row>
    <row r="20" spans="2:16">
      <c r="C20" s="90" t="s">
        <v>142</v>
      </c>
      <c r="D20" s="109">
        <v>1</v>
      </c>
      <c r="E20" s="110" t="s">
        <v>143</v>
      </c>
    </row>
    <row r="21" spans="2:16">
      <c r="C21" s="90" t="s">
        <v>144</v>
      </c>
      <c r="D21" s="109">
        <v>2</v>
      </c>
      <c r="E21" s="110" t="s">
        <v>145</v>
      </c>
    </row>
    <row r="24" spans="2:16">
      <c r="B24" s="85" t="s">
        <v>178</v>
      </c>
    </row>
    <row r="25" spans="2:16">
      <c r="C25" s="85" t="s">
        <v>179</v>
      </c>
    </row>
    <row r="26" spans="2:16">
      <c r="D26" s="109">
        <v>32</v>
      </c>
    </row>
    <row r="29" spans="2:16">
      <c r="B29" s="85" t="s">
        <v>146</v>
      </c>
    </row>
    <row r="30" spans="2:16">
      <c r="C30" s="85" t="s">
        <v>147</v>
      </c>
    </row>
    <row r="31" spans="2:16" ht="11.25" customHeight="1">
      <c r="C31" s="955" t="s">
        <v>208</v>
      </c>
      <c r="D31" s="956"/>
      <c r="E31" s="956"/>
      <c r="F31" s="956"/>
      <c r="G31" s="956"/>
      <c r="H31" s="956"/>
      <c r="I31" s="956"/>
      <c r="J31" s="956"/>
      <c r="K31" s="956"/>
      <c r="L31" s="956"/>
      <c r="M31" s="956"/>
      <c r="N31" s="956"/>
      <c r="O31" s="956"/>
      <c r="P31" s="957"/>
    </row>
    <row r="32" spans="2:16" ht="11.25" customHeight="1">
      <c r="C32" s="958"/>
      <c r="D32" s="959"/>
      <c r="E32" s="959"/>
      <c r="F32" s="959"/>
      <c r="G32" s="959"/>
      <c r="H32" s="959"/>
      <c r="I32" s="959"/>
      <c r="J32" s="959"/>
      <c r="K32" s="959"/>
      <c r="L32" s="959"/>
      <c r="M32" s="959"/>
      <c r="N32" s="959"/>
      <c r="O32" s="959"/>
      <c r="P32" s="960"/>
    </row>
    <row r="33" spans="3:19" ht="11.25" customHeight="1">
      <c r="C33" s="994" t="s">
        <v>209</v>
      </c>
      <c r="D33" s="995"/>
      <c r="E33" s="995"/>
      <c r="F33" s="995"/>
      <c r="G33" s="996" t="s">
        <v>210</v>
      </c>
      <c r="H33" s="995"/>
      <c r="I33" s="995"/>
      <c r="J33" s="997"/>
      <c r="K33" s="996" t="s">
        <v>211</v>
      </c>
      <c r="L33" s="995"/>
      <c r="M33" s="995"/>
      <c r="N33" s="997"/>
      <c r="O33" s="996" t="s">
        <v>212</v>
      </c>
      <c r="P33" s="358"/>
    </row>
    <row r="34" spans="3:19" ht="11.25" customHeight="1">
      <c r="C34" s="147">
        <v>2009</v>
      </c>
      <c r="D34" s="148" t="s">
        <v>169</v>
      </c>
      <c r="E34" s="149">
        <v>2012</v>
      </c>
      <c r="F34" s="150" t="s">
        <v>168</v>
      </c>
      <c r="G34" s="151">
        <f>E34</f>
        <v>2012</v>
      </c>
      <c r="H34" s="148" t="s">
        <v>169</v>
      </c>
      <c r="I34" s="149">
        <v>2015</v>
      </c>
      <c r="J34" s="150" t="s">
        <v>168</v>
      </c>
      <c r="K34" s="151">
        <f>I34</f>
        <v>2015</v>
      </c>
      <c r="L34" s="148" t="s">
        <v>169</v>
      </c>
      <c r="M34" s="149">
        <v>2018</v>
      </c>
      <c r="N34" s="150" t="s">
        <v>168</v>
      </c>
      <c r="O34" s="151">
        <f>M34</f>
        <v>2018</v>
      </c>
      <c r="P34" s="148" t="s">
        <v>169</v>
      </c>
    </row>
    <row r="35" spans="3:19" ht="11.25" customHeight="1">
      <c r="C35" s="939" t="str">
        <f>TEXT(DATE(LEFT(C34,4),1,1),"ggge年")&amp;D34</f>
        <v>平成21年4月1日</v>
      </c>
      <c r="D35" s="940"/>
      <c r="E35" s="1015" t="str">
        <f>TEXT(DATE(LEFT(E34,4),1,1),"ggge年")&amp;F34</f>
        <v>平成24年3月31日</v>
      </c>
      <c r="F35" s="1016"/>
      <c r="G35" s="1015" t="str">
        <f>TEXT(DATE(LEFT(G34,4),1,1),"ggge年")&amp;H34</f>
        <v>平成24年4月1日</v>
      </c>
      <c r="H35" s="940"/>
      <c r="I35" s="1015" t="str">
        <f>TEXT(DATE(LEFT(I34,4),1,1),"ggge年")&amp;J34</f>
        <v>平成27年3月31日</v>
      </c>
      <c r="J35" s="1016"/>
      <c r="K35" s="1015" t="str">
        <f>TEXT(DATE(LEFT(K34,4),1,1),"ggge年")&amp;L34</f>
        <v>平成27年4月1日</v>
      </c>
      <c r="L35" s="940"/>
      <c r="M35" s="1015" t="str">
        <f>TEXT(DATE(LEFT(M34,4),1,1),"ggge年")&amp;N34</f>
        <v>平成30年3月31日</v>
      </c>
      <c r="N35" s="1016"/>
      <c r="O35" s="1015" t="str">
        <f>TEXT(DATE(LEFT(O34,4),1,1),"ggge年")&amp;P34</f>
        <v>平成30年4月1日</v>
      </c>
      <c r="P35" s="940"/>
    </row>
    <row r="36" spans="3:19" ht="11.25" customHeight="1">
      <c r="C36" s="941">
        <f>DATEVALUE(C35)</f>
        <v>39904</v>
      </c>
      <c r="D36" s="942"/>
      <c r="E36" s="1017">
        <f>DATEVALUE(E35)</f>
        <v>40999</v>
      </c>
      <c r="F36" s="1018"/>
      <c r="G36" s="1017">
        <f>DATEVALUE(G35)</f>
        <v>41000</v>
      </c>
      <c r="H36" s="942"/>
      <c r="I36" s="1017">
        <f>DATEVALUE(I35)</f>
        <v>42094</v>
      </c>
      <c r="J36" s="1018"/>
      <c r="K36" s="1017">
        <f>DATEVALUE(K35)</f>
        <v>42095</v>
      </c>
      <c r="L36" s="942"/>
      <c r="M36" s="1017">
        <f>DATEVALUE(M35)</f>
        <v>43190</v>
      </c>
      <c r="N36" s="1018"/>
      <c r="O36" s="1017">
        <f>DATEVALUE(O35)</f>
        <v>43191</v>
      </c>
      <c r="P36" s="942"/>
    </row>
    <row r="37" spans="3:19" ht="12" thickBot="1"/>
    <row r="38" spans="3:19" ht="13.5">
      <c r="C38" s="971" t="s">
        <v>84</v>
      </c>
      <c r="D38" s="972"/>
      <c r="E38" s="972"/>
      <c r="F38" s="973"/>
      <c r="G38" s="978" t="s">
        <v>72</v>
      </c>
      <c r="H38" s="419"/>
      <c r="I38" s="419"/>
      <c r="J38" s="419"/>
      <c r="K38" s="419"/>
      <c r="L38" s="419"/>
      <c r="M38" s="419"/>
      <c r="N38" s="420"/>
    </row>
    <row r="39" spans="3:19" ht="11.25" customHeight="1">
      <c r="C39" s="974"/>
      <c r="D39" s="975"/>
      <c r="E39" s="975"/>
      <c r="F39" s="976"/>
      <c r="G39" s="979" t="str">
        <f>C33&amp;CHAR(10)&amp;"工事開始日が"&amp;CHAR(10)&amp;C35&amp;"～"&amp;CHAR(10)&amp;E35&amp;CHAR(10)&amp;"のもの"</f>
        <v>①
工事開始日が
平成21年4月1日～
平成24年3月31日
のもの</v>
      </c>
      <c r="H39" s="980"/>
      <c r="I39" s="985" t="str">
        <f>G33&amp;CHAR(10)&amp;"工事開始日が"&amp;CHAR(10)&amp;G35&amp;"～"&amp;CHAR(10)&amp;I35&amp;CHAR(10)&amp;"のもの"</f>
        <v>②
工事開始日が
平成24年4月1日～
平成27年3月31日
のもの</v>
      </c>
      <c r="J39" s="980"/>
      <c r="K39" s="985" t="str">
        <f>K33&amp;CHAR(10)&amp;"工事開始日が"&amp;CHAR(10)&amp;K35&amp;"～"&amp;CHAR(10)&amp;M35&amp;CHAR(10)&amp;"のもの"</f>
        <v>③
工事開始日が
平成27年4月1日～
平成30年3月31日
のもの</v>
      </c>
      <c r="L39" s="980"/>
      <c r="M39" s="988" t="str">
        <f>O33&amp;CHAR(10)&amp;"工事開始日が"&amp;CHAR(10)&amp;O35&amp;CHAR(10)&amp;"以降のもの"</f>
        <v>④
工事開始日が
平成30年4月1日
以降のもの</v>
      </c>
      <c r="N39" s="989"/>
    </row>
    <row r="40" spans="3:19" ht="11.25" customHeight="1">
      <c r="C40" s="974"/>
      <c r="D40" s="975"/>
      <c r="E40" s="975"/>
      <c r="F40" s="976"/>
      <c r="G40" s="981"/>
      <c r="H40" s="982"/>
      <c r="I40" s="986"/>
      <c r="J40" s="982"/>
      <c r="K40" s="986"/>
      <c r="L40" s="982"/>
      <c r="M40" s="990"/>
      <c r="N40" s="991"/>
    </row>
    <row r="41" spans="3:19" ht="11.25" customHeight="1">
      <c r="C41" s="974"/>
      <c r="D41" s="975"/>
      <c r="E41" s="975"/>
      <c r="F41" s="976"/>
      <c r="G41" s="981"/>
      <c r="H41" s="982"/>
      <c r="I41" s="986"/>
      <c r="J41" s="982"/>
      <c r="K41" s="986"/>
      <c r="L41" s="982"/>
      <c r="M41" s="990"/>
      <c r="N41" s="991"/>
    </row>
    <row r="42" spans="3:19">
      <c r="C42" s="974"/>
      <c r="D42" s="975"/>
      <c r="E42" s="975"/>
      <c r="F42" s="976"/>
      <c r="G42" s="981"/>
      <c r="H42" s="982"/>
      <c r="I42" s="986"/>
      <c r="J42" s="982"/>
      <c r="K42" s="986"/>
      <c r="L42" s="982"/>
      <c r="M42" s="990"/>
      <c r="N42" s="991"/>
    </row>
    <row r="43" spans="3:19">
      <c r="C43" s="974"/>
      <c r="D43" s="975"/>
      <c r="E43" s="975"/>
      <c r="F43" s="976"/>
      <c r="G43" s="983"/>
      <c r="H43" s="984"/>
      <c r="I43" s="987"/>
      <c r="J43" s="984"/>
      <c r="K43" s="987"/>
      <c r="L43" s="984"/>
      <c r="M43" s="992"/>
      <c r="N43" s="993"/>
    </row>
    <row r="44" spans="3:19">
      <c r="C44" s="977"/>
      <c r="D44" s="959"/>
      <c r="E44" s="959"/>
      <c r="F44" s="960"/>
      <c r="G44" s="111" t="s">
        <v>148</v>
      </c>
      <c r="H44" s="111" t="s">
        <v>73</v>
      </c>
      <c r="I44" s="111" t="s">
        <v>148</v>
      </c>
      <c r="J44" s="111" t="s">
        <v>73</v>
      </c>
      <c r="K44" s="111" t="s">
        <v>148</v>
      </c>
      <c r="L44" s="111" t="s">
        <v>73</v>
      </c>
      <c r="M44" s="111" t="s">
        <v>148</v>
      </c>
      <c r="N44" s="112" t="s">
        <v>73</v>
      </c>
    </row>
    <row r="45" spans="3:19" ht="13.5">
      <c r="C45" s="965" t="s">
        <v>149</v>
      </c>
      <c r="D45" s="966"/>
      <c r="E45" s="966"/>
      <c r="F45" s="967"/>
      <c r="G45" s="113" t="s">
        <v>257</v>
      </c>
      <c r="H45" s="184" t="s">
        <v>260</v>
      </c>
      <c r="I45" s="185">
        <v>18</v>
      </c>
      <c r="J45" s="184">
        <v>89</v>
      </c>
      <c r="K45" s="185">
        <v>19</v>
      </c>
      <c r="L45" s="184">
        <v>79</v>
      </c>
      <c r="M45" s="186">
        <v>19</v>
      </c>
      <c r="N45" s="114">
        <v>62</v>
      </c>
      <c r="Q45" s="123" t="str">
        <f>C45</f>
        <v>31 水力発電施設、ずい道等新設事業</v>
      </c>
    </row>
    <row r="46" spans="3:19" ht="13.5">
      <c r="C46" s="965" t="s">
        <v>150</v>
      </c>
      <c r="D46" s="966"/>
      <c r="E46" s="966"/>
      <c r="F46" s="967"/>
      <c r="G46" s="115" t="s">
        <v>258</v>
      </c>
      <c r="H46" s="187" t="s">
        <v>257</v>
      </c>
      <c r="I46" s="188">
        <v>20</v>
      </c>
      <c r="J46" s="187">
        <v>16</v>
      </c>
      <c r="K46" s="188">
        <v>20</v>
      </c>
      <c r="L46" s="187">
        <v>11</v>
      </c>
      <c r="M46" s="189">
        <v>19</v>
      </c>
      <c r="N46" s="116">
        <v>11</v>
      </c>
      <c r="Q46" s="123" t="str">
        <f t="shared" ref="Q46:Q53" si="0">C46</f>
        <v>32 道路新設事業</v>
      </c>
    </row>
    <row r="47" spans="3:19" ht="13.5">
      <c r="C47" s="965" t="s">
        <v>151</v>
      </c>
      <c r="D47" s="966"/>
      <c r="E47" s="966"/>
      <c r="F47" s="967"/>
      <c r="G47" s="115" t="s">
        <v>257</v>
      </c>
      <c r="H47" s="187" t="s">
        <v>260</v>
      </c>
      <c r="I47" s="188">
        <v>18</v>
      </c>
      <c r="J47" s="187">
        <v>10</v>
      </c>
      <c r="K47" s="188">
        <v>18</v>
      </c>
      <c r="L47" s="187">
        <v>9</v>
      </c>
      <c r="M47" s="189">
        <v>17</v>
      </c>
      <c r="N47" s="116">
        <v>9</v>
      </c>
      <c r="Q47" s="123" t="str">
        <f t="shared" si="0"/>
        <v>33 舗装工事業</v>
      </c>
      <c r="S47" s="123"/>
    </row>
    <row r="48" spans="3:19" ht="13.5">
      <c r="C48" s="965" t="s">
        <v>152</v>
      </c>
      <c r="D48" s="966"/>
      <c r="E48" s="966"/>
      <c r="F48" s="967"/>
      <c r="G48" s="115" t="s">
        <v>259</v>
      </c>
      <c r="H48" s="187" t="s">
        <v>261</v>
      </c>
      <c r="I48" s="188">
        <v>23</v>
      </c>
      <c r="J48" s="187">
        <v>17</v>
      </c>
      <c r="K48" s="188">
        <v>25</v>
      </c>
      <c r="L48" s="187">
        <v>9.5</v>
      </c>
      <c r="M48" s="189">
        <v>24</v>
      </c>
      <c r="N48" s="116">
        <v>9</v>
      </c>
      <c r="Q48" s="123" t="str">
        <f t="shared" si="0"/>
        <v>34 鉄道又は軌道新設事業</v>
      </c>
    </row>
    <row r="49" spans="2:19" ht="13.5">
      <c r="C49" s="965" t="s">
        <v>153</v>
      </c>
      <c r="D49" s="966"/>
      <c r="E49" s="966"/>
      <c r="F49" s="967"/>
      <c r="G49" s="115" t="s">
        <v>257</v>
      </c>
      <c r="H49" s="187" t="s">
        <v>258</v>
      </c>
      <c r="I49" s="188">
        <v>21</v>
      </c>
      <c r="J49" s="187">
        <v>13</v>
      </c>
      <c r="K49" s="188">
        <v>23</v>
      </c>
      <c r="L49" s="187">
        <v>11</v>
      </c>
      <c r="M49" s="189">
        <v>23</v>
      </c>
      <c r="N49" s="116">
        <v>9.5</v>
      </c>
      <c r="Q49" s="123" t="str">
        <f t="shared" si="0"/>
        <v>35 建築事業
（既設建築物設備工事業を除く）</v>
      </c>
    </row>
    <row r="50" spans="2:19" ht="13.5">
      <c r="C50" s="965" t="s">
        <v>154</v>
      </c>
      <c r="D50" s="966"/>
      <c r="E50" s="966"/>
      <c r="F50" s="967"/>
      <c r="G50" s="115" t="s">
        <v>260</v>
      </c>
      <c r="H50" s="187" t="s">
        <v>260</v>
      </c>
      <c r="I50" s="188">
        <v>22</v>
      </c>
      <c r="J50" s="187">
        <v>15</v>
      </c>
      <c r="K50" s="188">
        <v>23</v>
      </c>
      <c r="L50" s="187">
        <v>15</v>
      </c>
      <c r="M50" s="189">
        <v>23</v>
      </c>
      <c r="N50" s="116">
        <v>12</v>
      </c>
      <c r="Q50" s="123" t="str">
        <f t="shared" si="0"/>
        <v>38 既設建築物設備工事業</v>
      </c>
    </row>
    <row r="51" spans="2:19" ht="13.5">
      <c r="C51" s="965" t="s">
        <v>155</v>
      </c>
      <c r="D51" s="966"/>
      <c r="E51" s="966"/>
      <c r="F51" s="967"/>
      <c r="G51" s="115" t="s">
        <v>260</v>
      </c>
      <c r="H51" s="187" t="s">
        <v>262</v>
      </c>
      <c r="I51" s="188">
        <v>38</v>
      </c>
      <c r="J51" s="187">
        <v>7.5</v>
      </c>
      <c r="K51" s="188">
        <v>40</v>
      </c>
      <c r="L51" s="187">
        <v>6.5</v>
      </c>
      <c r="M51" s="189">
        <v>38</v>
      </c>
      <c r="N51" s="116">
        <v>6.5</v>
      </c>
      <c r="Q51" s="123" t="str">
        <f t="shared" si="0"/>
        <v>36 機械装置(組立て又は取付け）</v>
      </c>
      <c r="S51" s="123" t="str">
        <f>$C51</f>
        <v>36 機械装置(組立て又は取付け）</v>
      </c>
    </row>
    <row r="52" spans="2:19" ht="13.5">
      <c r="C52" s="965" t="s">
        <v>156</v>
      </c>
      <c r="D52" s="966"/>
      <c r="E52" s="966"/>
      <c r="F52" s="967"/>
      <c r="G52" s="115" t="s">
        <v>257</v>
      </c>
      <c r="H52" s="187" t="s">
        <v>260</v>
      </c>
      <c r="I52" s="188">
        <v>21</v>
      </c>
      <c r="J52" s="187">
        <v>7.5</v>
      </c>
      <c r="K52" s="188">
        <v>22</v>
      </c>
      <c r="L52" s="187">
        <v>6.5</v>
      </c>
      <c r="M52" s="189">
        <v>21</v>
      </c>
      <c r="N52" s="116">
        <v>6.5</v>
      </c>
      <c r="Q52" s="123" t="str">
        <f t="shared" si="0"/>
        <v>36 機械装置(その他のもの）</v>
      </c>
      <c r="S52" s="123" t="str">
        <f>$C52</f>
        <v>36 機械装置(その他のもの）</v>
      </c>
    </row>
    <row r="53" spans="2:19" ht="14.25" thickBot="1">
      <c r="C53" s="968" t="s">
        <v>157</v>
      </c>
      <c r="D53" s="969"/>
      <c r="E53" s="969"/>
      <c r="F53" s="970"/>
      <c r="G53" s="117" t="s">
        <v>258</v>
      </c>
      <c r="H53" s="190" t="s">
        <v>259</v>
      </c>
      <c r="I53" s="191">
        <v>23</v>
      </c>
      <c r="J53" s="190">
        <v>19</v>
      </c>
      <c r="K53" s="191">
        <v>24</v>
      </c>
      <c r="L53" s="190">
        <v>17</v>
      </c>
      <c r="M53" s="192">
        <v>24</v>
      </c>
      <c r="N53" s="118">
        <v>15</v>
      </c>
      <c r="Q53" s="123" t="str">
        <f t="shared" si="0"/>
        <v>37 その他の建設事業</v>
      </c>
    </row>
    <row r="55" spans="2:19">
      <c r="C55" s="85" t="s">
        <v>158</v>
      </c>
    </row>
    <row r="56" spans="2:19">
      <c r="C56" s="85" t="s">
        <v>159</v>
      </c>
    </row>
    <row r="59" spans="2:19">
      <c r="B59" s="85" t="s">
        <v>163</v>
      </c>
    </row>
    <row r="60" spans="2:19">
      <c r="C60" s="85" t="s">
        <v>164</v>
      </c>
      <c r="D60" s="2"/>
      <c r="E60" s="2"/>
      <c r="F60" s="2"/>
      <c r="G60" s="2"/>
      <c r="H60" s="2"/>
      <c r="I60" s="2"/>
    </row>
    <row r="61" spans="2:19" ht="11.25" customHeight="1">
      <c r="C61" s="90"/>
      <c r="D61" s="90"/>
    </row>
    <row r="62" spans="2:19" ht="11.25" customHeight="1">
      <c r="C62" s="90"/>
      <c r="D62" s="90" t="s">
        <v>165</v>
      </c>
    </row>
    <row r="65" spans="2:10">
      <c r="B65" s="85" t="s">
        <v>175</v>
      </c>
    </row>
    <row r="66" spans="2:10" ht="12" thickBot="1">
      <c r="C66" s="85" t="s">
        <v>176</v>
      </c>
      <c r="D66" s="2"/>
    </row>
    <row r="67" spans="2:10" ht="13.5">
      <c r="C67" s="964" t="s">
        <v>72</v>
      </c>
      <c r="D67" s="419"/>
      <c r="E67" s="419"/>
      <c r="F67" s="419"/>
      <c r="G67" s="419"/>
      <c r="H67" s="419"/>
      <c r="I67" s="419"/>
      <c r="J67" s="420"/>
    </row>
    <row r="68" spans="2:10" ht="11.25" customHeight="1">
      <c r="C68" s="998" t="str">
        <f>$C$14&amp;CHAR(10)&amp;"以前のもの"&amp;CHAR(10)&amp;"(計算に使用しない)"</f>
        <v>平成19年3月31日
以前のもの
(計算に使用しない)</v>
      </c>
      <c r="D68" s="999"/>
      <c r="E68" s="1004" t="str">
        <f>$E$14&amp;CHAR(10)&amp;"以前のもの"</f>
        <v>平成27年3月31日
以前のもの</v>
      </c>
      <c r="F68" s="1004"/>
      <c r="G68" s="1004" t="str">
        <f>$G$14&amp;CHAR(10)&amp;"以前のもの"</f>
        <v>平成30年3月31日
以前のもの</v>
      </c>
      <c r="H68" s="1004"/>
      <c r="I68" s="1004" t="str">
        <f>$I$14&amp;CHAR(10)&amp;"以降のもの"</f>
        <v>平成30年4月1日
以降のもの</v>
      </c>
      <c r="J68" s="1007"/>
    </row>
    <row r="69" spans="2:10">
      <c r="C69" s="1000"/>
      <c r="D69" s="1001"/>
      <c r="E69" s="1005"/>
      <c r="F69" s="1005"/>
      <c r="G69" s="1005"/>
      <c r="H69" s="1005"/>
      <c r="I69" s="1005"/>
      <c r="J69" s="1008"/>
    </row>
    <row r="70" spans="2:10">
      <c r="C70" s="1000"/>
      <c r="D70" s="1001"/>
      <c r="E70" s="1005"/>
      <c r="F70" s="1005"/>
      <c r="G70" s="1005"/>
      <c r="H70" s="1005"/>
      <c r="I70" s="1005"/>
      <c r="J70" s="1008"/>
    </row>
    <row r="71" spans="2:10">
      <c r="C71" s="1002"/>
      <c r="D71" s="1003"/>
      <c r="E71" s="1006"/>
      <c r="F71" s="1006"/>
      <c r="G71" s="1006"/>
      <c r="H71" s="1006"/>
      <c r="I71" s="1006"/>
      <c r="J71" s="1009"/>
    </row>
    <row r="72" spans="2:10" ht="12" thickBot="1">
      <c r="C72" s="1010" t="s">
        <v>177</v>
      </c>
      <c r="D72" s="1011"/>
      <c r="E72" s="1012">
        <v>0.6</v>
      </c>
      <c r="F72" s="1013"/>
      <c r="G72" s="1012">
        <v>0.6</v>
      </c>
      <c r="H72" s="1013"/>
      <c r="I72" s="1012">
        <v>0.6</v>
      </c>
      <c r="J72" s="1014"/>
    </row>
    <row r="73" spans="2:10">
      <c r="C73" s="85" t="s">
        <v>181</v>
      </c>
    </row>
    <row r="76" spans="2:10">
      <c r="B76" s="85" t="s">
        <v>229</v>
      </c>
    </row>
    <row r="77" spans="2:10">
      <c r="C77" s="85" t="s">
        <v>236</v>
      </c>
      <c r="D77" s="2"/>
      <c r="E77" s="2"/>
      <c r="F77" s="2"/>
      <c r="G77" s="2"/>
      <c r="H77" s="2"/>
      <c r="I77" s="2"/>
    </row>
    <row r="78" spans="2:10">
      <c r="C78" s="943" t="str">
        <f>"工事開始日が"&amp;CHAR(10)&amp;$C$84&amp;CHAR(10)&amp;"以前のもの"</f>
        <v>工事開始日が
平成25年9月30日
以前のもの</v>
      </c>
      <c r="D78" s="944"/>
      <c r="E78" s="943" t="str">
        <f>"工事開始日が"&amp;CHAR(10)&amp;$E$84&amp;"～"&amp;$G$84&amp;CHAR(10)&amp;"までのもの"</f>
        <v>工事開始日が
平成25年10月1日～平成27年3月31日
までのもの</v>
      </c>
      <c r="F78" s="949"/>
      <c r="G78" s="949"/>
      <c r="H78" s="944"/>
      <c r="I78" s="943" t="str">
        <f>"工事開始日が"&amp;CHAR(10)&amp;$I$84&amp;CHAR(10)&amp;"以降のもの"</f>
        <v>工事開始日が
平成27年4月1日
以降のもの</v>
      </c>
      <c r="J78" s="944"/>
    </row>
    <row r="79" spans="2:10">
      <c r="C79" s="945"/>
      <c r="D79" s="946"/>
      <c r="E79" s="945"/>
      <c r="F79" s="950"/>
      <c r="G79" s="950"/>
      <c r="H79" s="946"/>
      <c r="I79" s="945"/>
      <c r="J79" s="946"/>
    </row>
    <row r="80" spans="2:10">
      <c r="C80" s="947"/>
      <c r="D80" s="948"/>
      <c r="E80" s="947"/>
      <c r="F80" s="951"/>
      <c r="G80" s="951"/>
      <c r="H80" s="948"/>
      <c r="I80" s="947"/>
      <c r="J80" s="948"/>
    </row>
    <row r="81" spans="3:10">
      <c r="C81" s="952" t="s">
        <v>232</v>
      </c>
      <c r="D81" s="953"/>
      <c r="E81" s="952" t="s">
        <v>233</v>
      </c>
      <c r="F81" s="954"/>
      <c r="G81" s="954"/>
      <c r="H81" s="953"/>
      <c r="I81" s="952" t="s">
        <v>232</v>
      </c>
      <c r="J81" s="953"/>
    </row>
    <row r="82" spans="3:10">
      <c r="C82" s="122" t="s">
        <v>0</v>
      </c>
      <c r="D82" s="124" t="s">
        <v>167</v>
      </c>
      <c r="E82" s="122" t="s">
        <v>0</v>
      </c>
      <c r="F82" s="124" t="s">
        <v>167</v>
      </c>
      <c r="G82" s="122" t="s">
        <v>0</v>
      </c>
      <c r="H82" s="124" t="s">
        <v>167</v>
      </c>
      <c r="I82" s="122" t="s">
        <v>0</v>
      </c>
      <c r="J82" s="124" t="s">
        <v>167</v>
      </c>
    </row>
    <row r="83" spans="3:10">
      <c r="C83" s="125">
        <v>2013</v>
      </c>
      <c r="D83" s="193" t="s">
        <v>230</v>
      </c>
      <c r="E83" s="194">
        <v>2013</v>
      </c>
      <c r="F83" s="193" t="s">
        <v>231</v>
      </c>
      <c r="G83" s="194">
        <v>2015</v>
      </c>
      <c r="H83" s="193" t="s">
        <v>168</v>
      </c>
      <c r="I83" s="194">
        <v>2015</v>
      </c>
      <c r="J83" s="193" t="s">
        <v>169</v>
      </c>
    </row>
    <row r="84" spans="3:10">
      <c r="C84" s="939" t="str">
        <f>TEXT(DATE(LEFT(C83,4),1,1),"ggge年")&amp;D83</f>
        <v>平成25年9月30日</v>
      </c>
      <c r="D84" s="940"/>
      <c r="E84" s="939" t="str">
        <f>TEXT(DATE(LEFT(E83,4),1,1),"ggge年")&amp;F83</f>
        <v>平成25年10月1日</v>
      </c>
      <c r="F84" s="940"/>
      <c r="G84" s="939" t="str">
        <f>TEXT(DATE(LEFT(G83,4),1,1),"ggge年")&amp;H83</f>
        <v>平成27年3月31日</v>
      </c>
      <c r="H84" s="940"/>
      <c r="I84" s="939" t="str">
        <f>TEXT(DATE(LEFT(I83,4),1,1),"ggge年")&amp;J83</f>
        <v>平成27年4月1日</v>
      </c>
      <c r="J84" s="940"/>
    </row>
    <row r="85" spans="3:10">
      <c r="C85" s="941">
        <f>DATEVALUE(C84)</f>
        <v>41547</v>
      </c>
      <c r="D85" s="942"/>
      <c r="E85" s="941">
        <f>DATEVALUE(E84)</f>
        <v>41548</v>
      </c>
      <c r="F85" s="942"/>
      <c r="G85" s="941">
        <f>DATEVALUE(G84)</f>
        <v>42094</v>
      </c>
      <c r="H85" s="942"/>
      <c r="I85" s="941">
        <f>DATEVALUE(I84)</f>
        <v>42095</v>
      </c>
      <c r="J85" s="942"/>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kakura</cp:lastModifiedBy>
  <cp:lastPrinted>2024-04-25T08:33:12Z</cp:lastPrinted>
  <dcterms:created xsi:type="dcterms:W3CDTF">2007-02-15T04:02:24Z</dcterms:created>
  <dcterms:modified xsi:type="dcterms:W3CDTF">2024-04-25T23:37:52Z</dcterms:modified>
</cp:coreProperties>
</file>